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2_GG_Standards/IFA/V6_final/source_en/P&amp;Cs_customizable_checklists/FO/03_final/"/>
    </mc:Choice>
  </mc:AlternateContent>
  <xr:revisionPtr revIDLastSave="4" documentId="8_{8D9C948E-B28B-4297-894F-F197C6934CED}" xr6:coauthVersionLast="47" xr6:coauthVersionMax="47" xr10:uidLastSave="{5A3C0BF2-40E7-498D-813A-24152DF93E4D}"/>
  <bookViews>
    <workbookView xWindow="33720" yWindow="-120" windowWidth="38640" windowHeight="2112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Cover" sheetId="11" r:id="rId6"/>
    <sheet name="Instructions" sheetId="10" r:id="rId7"/>
    <sheet name="Audit notes" sheetId="15" r:id="rId8"/>
    <sheet name="P&amp;Cs" sheetId="13" r:id="rId9"/>
  </sheets>
  <definedNames>
    <definedName name="_xlnm.Print_Titles" localSheetId="8">'P&amp;Cs'!$1:$1</definedName>
    <definedName name="Text4" localSheetId="7">'Audit notes'!#REF!</definedName>
    <definedName name="Text5" localSheetId="7">'Audit notes'!$A$30</definedName>
    <definedName name="Text6" localSheetId="7">'Audit notes'!#REF!</definedName>
    <definedName name="Text7" localSheetId="7">'Audit notes'!#REF!</definedName>
    <definedName name="Text8" localSheetId="7">'Audit notes'!#REF!</definedName>
    <definedName name="Text9" localSheetId="7">'Audit notes'!#REF!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8" l="1"/>
  <c r="C38" i="8"/>
  <c r="H11" i="10"/>
  <c r="D37" i="8"/>
  <c r="C37" i="8"/>
  <c r="D36" i="8"/>
  <c r="C36" i="8"/>
  <c r="D35" i="8"/>
  <c r="C35" i="8"/>
  <c r="D34" i="8"/>
  <c r="C34" i="8"/>
  <c r="H19" i="10"/>
  <c r="D33" i="8"/>
  <c r="C33" i="8"/>
  <c r="D32" i="8"/>
  <c r="C32" i="8"/>
  <c r="D31" i="8"/>
  <c r="C31" i="8"/>
  <c r="D30" i="8"/>
  <c r="C30" i="8"/>
  <c r="D29" i="8"/>
  <c r="C29" i="8"/>
  <c r="H14" i="10"/>
  <c r="D28" i="8"/>
  <c r="C28" i="8"/>
  <c r="H20" i="10"/>
  <c r="D27" i="8"/>
  <c r="C27" i="8"/>
  <c r="D26" i="8"/>
  <c r="C26" i="8"/>
  <c r="D25" i="8"/>
  <c r="C25" i="8"/>
  <c r="D24" i="8"/>
  <c r="C24" i="8"/>
  <c r="H12" i="10"/>
  <c r="D23" i="8"/>
  <c r="C23" i="8"/>
  <c r="D22" i="8"/>
  <c r="C22" i="8"/>
  <c r="H13" i="10"/>
  <c r="D21" i="8"/>
  <c r="C21" i="8"/>
  <c r="D20" i="8"/>
  <c r="C20" i="8"/>
  <c r="D19" i="8"/>
  <c r="C19" i="8"/>
  <c r="H16" i="10"/>
  <c r="D18" i="8"/>
  <c r="C18" i="8"/>
  <c r="D17" i="8"/>
  <c r="C17" i="8"/>
  <c r="D16" i="8"/>
  <c r="C16" i="8"/>
  <c r="D15" i="8"/>
  <c r="C15" i="8"/>
  <c r="D14" i="8"/>
  <c r="C14" i="8"/>
  <c r="D13" i="8"/>
  <c r="C13" i="8"/>
  <c r="H18" i="10"/>
  <c r="H24" i="10"/>
  <c r="D12" i="8"/>
  <c r="C12" i="8"/>
  <c r="H21" i="10"/>
  <c r="D11" i="8"/>
  <c r="C11" i="8"/>
  <c r="H17" i="10"/>
  <c r="H23" i="10"/>
  <c r="D10" i="8"/>
  <c r="C10" i="8"/>
  <c r="D9" i="8"/>
  <c r="C9" i="8"/>
  <c r="D8" i="8"/>
  <c r="C8" i="8"/>
  <c r="H15" i="10"/>
  <c r="D7" i="8"/>
  <c r="C7" i="8"/>
  <c r="D6" i="8"/>
  <c r="C6" i="8"/>
  <c r="D5" i="8"/>
  <c r="C5" i="8"/>
  <c r="D4" i="8"/>
  <c r="C4" i="8"/>
  <c r="D3" i="8"/>
  <c r="C3" i="8"/>
  <c r="C2" i="8"/>
  <c r="D2" i="8"/>
  <c r="H22" i="10"/>
  <c r="G3" i="13"/>
  <c r="G7" i="13"/>
  <c r="G9" i="13"/>
  <c r="G14" i="13"/>
  <c r="G17" i="13"/>
  <c r="G19" i="13"/>
  <c r="G22" i="13"/>
  <c r="G24" i="13"/>
  <c r="G26" i="13"/>
  <c r="G27" i="13"/>
  <c r="G29" i="13"/>
  <c r="G34" i="13"/>
  <c r="G38" i="13"/>
  <c r="G40" i="13"/>
  <c r="G42" i="13"/>
  <c r="G43" i="13"/>
  <c r="G47" i="13"/>
  <c r="G50" i="13"/>
  <c r="G56" i="13"/>
  <c r="G58" i="13"/>
  <c r="G59" i="13"/>
  <c r="G64" i="13"/>
  <c r="G68" i="13"/>
  <c r="G73" i="13"/>
  <c r="G75" i="13"/>
  <c r="G80" i="13"/>
  <c r="G83" i="13"/>
  <c r="G89" i="13"/>
  <c r="G90" i="13"/>
  <c r="G93" i="13"/>
  <c r="G99" i="13"/>
  <c r="G103" i="13"/>
  <c r="G107" i="13"/>
  <c r="G108" i="13"/>
  <c r="G118" i="13"/>
  <c r="G119" i="13"/>
  <c r="G123" i="13"/>
  <c r="G129" i="13"/>
  <c r="G131" i="13"/>
  <c r="G139" i="13"/>
  <c r="G144" i="13"/>
  <c r="G151" i="13"/>
  <c r="G153" i="13"/>
  <c r="G155" i="13"/>
  <c r="G158" i="13"/>
  <c r="G159" i="13"/>
  <c r="G163" i="13"/>
  <c r="G172" i="13"/>
  <c r="G173" i="13"/>
  <c r="G180" i="13"/>
  <c r="G181" i="13"/>
  <c r="G190" i="13"/>
  <c r="G191" i="13"/>
  <c r="G196" i="13"/>
  <c r="G197" i="13"/>
  <c r="G204" i="13"/>
  <c r="G208" i="13"/>
  <c r="G212" i="13"/>
  <c r="G213" i="13"/>
  <c r="G2" i="13"/>
  <c r="U3" i="2" l="1"/>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2"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2" i="2"/>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3" i="3"/>
  <c r="J2" i="13"/>
  <c r="I3" i="2" l="1"/>
  <c r="I4" i="2"/>
  <c r="I5" i="2"/>
  <c r="I6" i="2"/>
  <c r="I7" i="2"/>
  <c r="I8" i="2"/>
  <c r="I9" i="2"/>
  <c r="I10" i="2"/>
  <c r="M11" i="13" s="1"/>
  <c r="I11" i="2"/>
  <c r="I12" i="2"/>
  <c r="I13" i="2"/>
  <c r="I14" i="2"/>
  <c r="M4" i="13" s="1"/>
  <c r="I15" i="2"/>
  <c r="I16" i="2"/>
  <c r="I17" i="2"/>
  <c r="I18" i="2"/>
  <c r="M176" i="13" s="1"/>
  <c r="I19" i="2"/>
  <c r="I20" i="2"/>
  <c r="I21" i="2"/>
  <c r="I22" i="2"/>
  <c r="I23" i="2"/>
  <c r="I24" i="2"/>
  <c r="I25" i="2"/>
  <c r="I26" i="2"/>
  <c r="M201" i="13" s="1"/>
  <c r="I27" i="2"/>
  <c r="I28" i="2"/>
  <c r="I29" i="2"/>
  <c r="I30" i="2"/>
  <c r="I31" i="2"/>
  <c r="I32" i="2"/>
  <c r="I33" i="2"/>
  <c r="M145" i="13" s="1"/>
  <c r="I34" i="2"/>
  <c r="M134" i="13" s="1"/>
  <c r="I35" i="2"/>
  <c r="I36" i="2"/>
  <c r="I37" i="2"/>
  <c r="I38" i="2"/>
  <c r="I39" i="2"/>
  <c r="I40" i="2"/>
  <c r="I41" i="2"/>
  <c r="M128" i="13" s="1"/>
  <c r="I42" i="2"/>
  <c r="M169" i="13" s="1"/>
  <c r="I43" i="2"/>
  <c r="I44" i="2"/>
  <c r="I45" i="2"/>
  <c r="I46" i="2"/>
  <c r="I47" i="2"/>
  <c r="I48" i="2"/>
  <c r="I49" i="2"/>
  <c r="I50" i="2"/>
  <c r="I51" i="2"/>
  <c r="I52" i="2"/>
  <c r="I53" i="2"/>
  <c r="I54" i="2"/>
  <c r="I55" i="2"/>
  <c r="I56" i="2"/>
  <c r="I57" i="2"/>
  <c r="I58" i="2"/>
  <c r="M57" i="13" s="1"/>
  <c r="I59" i="2"/>
  <c r="I60" i="2"/>
  <c r="I61" i="2"/>
  <c r="I62" i="2"/>
  <c r="I63" i="2"/>
  <c r="I64" i="2"/>
  <c r="I65" i="2"/>
  <c r="M198" i="13" s="1"/>
  <c r="I66" i="2"/>
  <c r="M87" i="13" s="1"/>
  <c r="I67" i="2"/>
  <c r="I68" i="2"/>
  <c r="I69" i="2"/>
  <c r="I70" i="2"/>
  <c r="I71" i="2"/>
  <c r="I72" i="2"/>
  <c r="I73" i="2"/>
  <c r="I74" i="2"/>
  <c r="M76" i="13" s="1"/>
  <c r="I75" i="2"/>
  <c r="I76" i="2"/>
  <c r="I77" i="2"/>
  <c r="I78" i="2"/>
  <c r="I79" i="2"/>
  <c r="I80" i="2"/>
  <c r="I81" i="2"/>
  <c r="M195" i="13" s="1"/>
  <c r="I82" i="2"/>
  <c r="M192" i="13" s="1"/>
  <c r="I83" i="2"/>
  <c r="I84" i="2"/>
  <c r="I85" i="2"/>
  <c r="I86" i="2"/>
  <c r="I87" i="2"/>
  <c r="M183" i="13" s="1"/>
  <c r="I88" i="2"/>
  <c r="I89" i="2"/>
  <c r="I90" i="2"/>
  <c r="M214" i="13" s="1"/>
  <c r="I91" i="2"/>
  <c r="I92" i="2"/>
  <c r="I93" i="2"/>
  <c r="I94" i="2"/>
  <c r="I95" i="2"/>
  <c r="I96" i="2"/>
  <c r="I97" i="2"/>
  <c r="M141" i="13" s="1"/>
  <c r="I98" i="2"/>
  <c r="M216" i="13" s="1"/>
  <c r="I99" i="2"/>
  <c r="I100" i="2"/>
  <c r="I101" i="2"/>
  <c r="I102" i="2"/>
  <c r="I103" i="2"/>
  <c r="I104" i="2"/>
  <c r="I105" i="2"/>
  <c r="I106" i="2"/>
  <c r="M203" i="13" s="1"/>
  <c r="I107" i="2"/>
  <c r="I108" i="2"/>
  <c r="I109" i="2"/>
  <c r="I110" i="2"/>
  <c r="I111" i="2"/>
  <c r="I112" i="2"/>
  <c r="I113" i="2"/>
  <c r="I114" i="2"/>
  <c r="M31" i="13" s="1"/>
  <c r="I115" i="2"/>
  <c r="I116" i="2"/>
  <c r="I117" i="2"/>
  <c r="I118" i="2"/>
  <c r="I119" i="2"/>
  <c r="I120" i="2"/>
  <c r="I121" i="2"/>
  <c r="M51" i="13" s="1"/>
  <c r="I122" i="2"/>
  <c r="M92" i="13" s="1"/>
  <c r="I123" i="2"/>
  <c r="I124" i="2"/>
  <c r="I125" i="2"/>
  <c r="I126" i="2"/>
  <c r="I127" i="2"/>
  <c r="I128" i="2"/>
  <c r="I129" i="2"/>
  <c r="M97" i="13" s="1"/>
  <c r="I130" i="2"/>
  <c r="M94" i="13" s="1"/>
  <c r="I131" i="2"/>
  <c r="I132" i="2"/>
  <c r="I133" i="2"/>
  <c r="I134" i="2"/>
  <c r="I135" i="2"/>
  <c r="I136" i="2"/>
  <c r="I137" i="2"/>
  <c r="I138" i="2"/>
  <c r="M33" i="13" s="1"/>
  <c r="I139" i="2"/>
  <c r="I140" i="2"/>
  <c r="I141" i="2"/>
  <c r="I142" i="2"/>
  <c r="I143" i="2"/>
  <c r="I144" i="2"/>
  <c r="I145" i="2"/>
  <c r="M112" i="13" s="1"/>
  <c r="I146" i="2"/>
  <c r="M32" i="13" s="1"/>
  <c r="I147" i="2"/>
  <c r="I148" i="2"/>
  <c r="I149" i="2"/>
  <c r="I150" i="2"/>
  <c r="I151" i="2"/>
  <c r="I152" i="2"/>
  <c r="I153" i="2"/>
  <c r="M170" i="13" s="1"/>
  <c r="I154" i="2"/>
  <c r="M100" i="13" s="1"/>
  <c r="I155" i="2"/>
  <c r="I156" i="2"/>
  <c r="I157" i="2"/>
  <c r="I158" i="2"/>
  <c r="I159" i="2"/>
  <c r="I2" i="2"/>
  <c r="M164" i="13"/>
  <c r="M168" i="13"/>
  <c r="L168"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M122" i="13"/>
  <c r="M171" i="13"/>
  <c r="M160" i="13"/>
  <c r="M162" i="13"/>
  <c r="M135" i="13"/>
  <c r="M202" i="13"/>
  <c r="M205" i="13"/>
  <c r="M207" i="13"/>
  <c r="M138" i="13"/>
  <c r="M156" i="13"/>
  <c r="M81" i="13"/>
  <c r="M184" i="13"/>
  <c r="M177" i="13"/>
  <c r="M175" i="13"/>
  <c r="M115" i="13"/>
  <c r="M111" i="13"/>
  <c r="M55" i="13"/>
  <c r="M54" i="13"/>
  <c r="M69" i="13"/>
  <c r="M77" i="13"/>
  <c r="M61" i="13"/>
  <c r="M193" i="13"/>
  <c r="M182" i="13"/>
  <c r="M218" i="13"/>
  <c r="M179" i="13"/>
  <c r="M150" i="13"/>
  <c r="M146" i="13"/>
  <c r="M121" i="13"/>
  <c r="M85" i="13"/>
  <c r="M98" i="13"/>
  <c r="M18" i="13"/>
  <c r="M10" i="13"/>
  <c r="M6" i="13"/>
  <c r="M20" i="13"/>
  <c r="M35" i="13"/>
  <c r="M16" i="13"/>
  <c r="K191" i="13"/>
  <c r="K64" i="13"/>
  <c r="K163" i="13"/>
  <c r="K208" i="13"/>
  <c r="K204" i="13"/>
  <c r="K155" i="13"/>
  <c r="K80" i="13"/>
  <c r="K14" i="13"/>
  <c r="K40" i="13"/>
  <c r="K59" i="13"/>
  <c r="K75" i="13"/>
  <c r="K73" i="13"/>
  <c r="K129" i="13"/>
  <c r="K153" i="13"/>
  <c r="K123" i="13"/>
  <c r="K47" i="13"/>
  <c r="K17" i="13"/>
  <c r="K22" i="13"/>
  <c r="K34" i="13"/>
  <c r="K38" i="13"/>
  <c r="K118" i="13"/>
  <c r="K172" i="13"/>
  <c r="K196" i="13"/>
  <c r="K2" i="13"/>
  <c r="K42" i="13"/>
  <c r="K190" i="13"/>
  <c r="J159" i="13"/>
  <c r="J119" i="13"/>
  <c r="J64" i="13"/>
  <c r="J163" i="13"/>
  <c r="J204" i="13"/>
  <c r="J155" i="13"/>
  <c r="J14" i="13"/>
  <c r="J40" i="13"/>
  <c r="J50" i="13"/>
  <c r="J73" i="13"/>
  <c r="J129" i="13"/>
  <c r="J151" i="13"/>
  <c r="J144" i="13"/>
  <c r="J153" i="13"/>
  <c r="J123" i="13"/>
  <c r="J47" i="13"/>
  <c r="J43" i="13"/>
  <c r="J99" i="13"/>
  <c r="J22" i="13"/>
  <c r="J34" i="13"/>
  <c r="J38" i="13"/>
  <c r="J7" i="13"/>
  <c r="J118" i="13"/>
  <c r="J172" i="13"/>
  <c r="J158" i="13"/>
  <c r="J89" i="13"/>
  <c r="J58" i="13"/>
  <c r="J212" i="13"/>
  <c r="J26" i="13"/>
  <c r="J42" i="13"/>
  <c r="J190" i="13"/>
  <c r="D219" i="13"/>
  <c r="H219" i="13"/>
  <c r="G219" i="13" s="1"/>
  <c r="I219" i="13"/>
  <c r="J219" i="13"/>
  <c r="K219" i="13"/>
  <c r="M219" i="13"/>
  <c r="D218" i="13"/>
  <c r="H218" i="13"/>
  <c r="G218" i="13" s="1"/>
  <c r="I218" i="13"/>
  <c r="J218" i="13"/>
  <c r="K218" i="13"/>
  <c r="D217" i="13"/>
  <c r="H217" i="13"/>
  <c r="G217" i="13" s="1"/>
  <c r="I217" i="13"/>
  <c r="J217" i="13"/>
  <c r="K217" i="13"/>
  <c r="M217" i="13"/>
  <c r="D216" i="13"/>
  <c r="H216" i="13"/>
  <c r="G216" i="13" s="1"/>
  <c r="I216" i="13"/>
  <c r="J216" i="13"/>
  <c r="K216" i="13"/>
  <c r="D215" i="13"/>
  <c r="H215" i="13"/>
  <c r="G215" i="13" s="1"/>
  <c r="I215" i="13"/>
  <c r="J215" i="13"/>
  <c r="K215" i="13"/>
  <c r="M215" i="13"/>
  <c r="D214" i="13"/>
  <c r="H214" i="13"/>
  <c r="G214" i="13" s="1"/>
  <c r="I214" i="13"/>
  <c r="J214" i="13"/>
  <c r="K214" i="13"/>
  <c r="D213" i="13"/>
  <c r="F213" i="13"/>
  <c r="P213" i="13" s="1"/>
  <c r="Q213" i="13" s="1"/>
  <c r="H213" i="13"/>
  <c r="I213" i="13"/>
  <c r="J213" i="13"/>
  <c r="K213" i="13"/>
  <c r="M213" i="13"/>
  <c r="D212" i="13"/>
  <c r="F212" i="13"/>
  <c r="P212" i="13" s="1"/>
  <c r="Q212" i="13" s="1"/>
  <c r="H212" i="13"/>
  <c r="I212" i="13"/>
  <c r="K212" i="13"/>
  <c r="M212" i="13"/>
  <c r="D211" i="13"/>
  <c r="H211" i="13"/>
  <c r="G211" i="13" s="1"/>
  <c r="I211" i="13"/>
  <c r="J211" i="13"/>
  <c r="K211" i="13"/>
  <c r="M211" i="13"/>
  <c r="D210" i="13"/>
  <c r="H210" i="13"/>
  <c r="G210" i="13" s="1"/>
  <c r="I210" i="13"/>
  <c r="J210" i="13"/>
  <c r="K210" i="13"/>
  <c r="M210" i="13"/>
  <c r="D209" i="13"/>
  <c r="H209" i="13"/>
  <c r="G209" i="13" s="1"/>
  <c r="I209" i="13"/>
  <c r="J209" i="13"/>
  <c r="K209" i="13"/>
  <c r="M209" i="13"/>
  <c r="D208" i="13"/>
  <c r="F208" i="13"/>
  <c r="P208" i="13" s="1"/>
  <c r="Q208" i="13" s="1"/>
  <c r="H208" i="13"/>
  <c r="I208" i="13"/>
  <c r="J208" i="13"/>
  <c r="M208" i="13"/>
  <c r="D207" i="13"/>
  <c r="H207" i="13"/>
  <c r="G207" i="13" s="1"/>
  <c r="I207" i="13"/>
  <c r="J207" i="13"/>
  <c r="K207" i="13"/>
  <c r="D206" i="13"/>
  <c r="H206" i="13"/>
  <c r="G206" i="13" s="1"/>
  <c r="I206" i="13"/>
  <c r="J206" i="13"/>
  <c r="K206" i="13"/>
  <c r="M206" i="13"/>
  <c r="D205" i="13"/>
  <c r="H205" i="13"/>
  <c r="G205" i="13" s="1"/>
  <c r="I205" i="13"/>
  <c r="J205" i="13"/>
  <c r="K205" i="13"/>
  <c r="D204" i="13"/>
  <c r="F204" i="13"/>
  <c r="P204" i="13" s="1"/>
  <c r="Q204" i="13" s="1"/>
  <c r="H204" i="13"/>
  <c r="I204" i="13"/>
  <c r="M204" i="13"/>
  <c r="D203" i="13"/>
  <c r="H203" i="13"/>
  <c r="G203" i="13" s="1"/>
  <c r="I203" i="13"/>
  <c r="J203" i="13"/>
  <c r="K203" i="13"/>
  <c r="D202" i="13"/>
  <c r="H202" i="13"/>
  <c r="G202" i="13" s="1"/>
  <c r="I202" i="13"/>
  <c r="J202" i="13"/>
  <c r="K202" i="13"/>
  <c r="D201" i="13"/>
  <c r="H201" i="13"/>
  <c r="G201" i="13" s="1"/>
  <c r="I201" i="13"/>
  <c r="J201" i="13"/>
  <c r="K201" i="13"/>
  <c r="D200" i="13"/>
  <c r="H200" i="13"/>
  <c r="G200" i="13" s="1"/>
  <c r="I200" i="13"/>
  <c r="J200" i="13"/>
  <c r="K200" i="13"/>
  <c r="M200" i="13"/>
  <c r="D199" i="13"/>
  <c r="H199" i="13"/>
  <c r="G199" i="13" s="1"/>
  <c r="I199" i="13"/>
  <c r="J199" i="13"/>
  <c r="K199" i="13"/>
  <c r="M199" i="13"/>
  <c r="D198" i="13"/>
  <c r="H198" i="13"/>
  <c r="G198" i="13" s="1"/>
  <c r="I198" i="13"/>
  <c r="J198" i="13"/>
  <c r="K198" i="13"/>
  <c r="D197" i="13"/>
  <c r="F197" i="13"/>
  <c r="P197" i="13" s="1"/>
  <c r="Q197" i="13" s="1"/>
  <c r="H197" i="13"/>
  <c r="I197" i="13"/>
  <c r="J197" i="13"/>
  <c r="K197" i="13"/>
  <c r="M197" i="13"/>
  <c r="D196" i="13"/>
  <c r="F196" i="13"/>
  <c r="P196" i="13" s="1"/>
  <c r="Q196" i="13" s="1"/>
  <c r="H196" i="13"/>
  <c r="I196" i="13"/>
  <c r="J196" i="13"/>
  <c r="M196" i="13"/>
  <c r="D195" i="13"/>
  <c r="H195" i="13"/>
  <c r="G195" i="13" s="1"/>
  <c r="I195" i="13"/>
  <c r="J195" i="13"/>
  <c r="K195" i="13"/>
  <c r="D194" i="13"/>
  <c r="H194" i="13"/>
  <c r="G194" i="13" s="1"/>
  <c r="I194" i="13"/>
  <c r="J194" i="13"/>
  <c r="K194" i="13"/>
  <c r="M194" i="13"/>
  <c r="D193" i="13"/>
  <c r="H193" i="13"/>
  <c r="G193" i="13" s="1"/>
  <c r="I193" i="13"/>
  <c r="J193" i="13"/>
  <c r="K193" i="13"/>
  <c r="D192" i="13"/>
  <c r="H192" i="13"/>
  <c r="G192" i="13" s="1"/>
  <c r="I192" i="13"/>
  <c r="J192" i="13"/>
  <c r="K192" i="13"/>
  <c r="D191" i="13"/>
  <c r="F191" i="13"/>
  <c r="P191" i="13" s="1"/>
  <c r="Q191" i="13" s="1"/>
  <c r="H191" i="13"/>
  <c r="I191" i="13"/>
  <c r="J191" i="13"/>
  <c r="M191" i="13"/>
  <c r="D190" i="13"/>
  <c r="F190" i="13"/>
  <c r="P190" i="13" s="1"/>
  <c r="Q190" i="13" s="1"/>
  <c r="H190" i="13"/>
  <c r="I190" i="13"/>
  <c r="M190" i="13"/>
  <c r="D189" i="13"/>
  <c r="H189" i="13"/>
  <c r="G189" i="13" s="1"/>
  <c r="I189" i="13"/>
  <c r="J189" i="13"/>
  <c r="K189" i="13"/>
  <c r="M189" i="13"/>
  <c r="D188" i="13"/>
  <c r="H188" i="13"/>
  <c r="G188" i="13" s="1"/>
  <c r="I188" i="13"/>
  <c r="J188" i="13"/>
  <c r="K188" i="13"/>
  <c r="M188" i="13"/>
  <c r="D187" i="13"/>
  <c r="H187" i="13"/>
  <c r="G187" i="13" s="1"/>
  <c r="I187" i="13"/>
  <c r="J187" i="13"/>
  <c r="K187" i="13"/>
  <c r="M187" i="13"/>
  <c r="D186" i="13"/>
  <c r="H186" i="13"/>
  <c r="G186" i="13" s="1"/>
  <c r="I186" i="13"/>
  <c r="J186" i="13"/>
  <c r="K186" i="13"/>
  <c r="M186" i="13"/>
  <c r="D185" i="13"/>
  <c r="H185" i="13"/>
  <c r="G185" i="13" s="1"/>
  <c r="I185" i="13"/>
  <c r="J185" i="13"/>
  <c r="K185" i="13"/>
  <c r="M185" i="13"/>
  <c r="D184" i="13"/>
  <c r="H184" i="13"/>
  <c r="G184" i="13" s="1"/>
  <c r="I184" i="13"/>
  <c r="J184" i="13"/>
  <c r="K184" i="13"/>
  <c r="D183" i="13"/>
  <c r="H183" i="13"/>
  <c r="G183" i="13" s="1"/>
  <c r="I183" i="13"/>
  <c r="J183" i="13"/>
  <c r="K183" i="13"/>
  <c r="D182" i="13"/>
  <c r="H182" i="13"/>
  <c r="G182" i="13" s="1"/>
  <c r="I182" i="13"/>
  <c r="J182" i="13"/>
  <c r="K182" i="13"/>
  <c r="D181" i="13"/>
  <c r="F181" i="13"/>
  <c r="P181" i="13" s="1"/>
  <c r="Q181" i="13" s="1"/>
  <c r="H181" i="13"/>
  <c r="I181" i="13"/>
  <c r="J181" i="13"/>
  <c r="M181" i="13"/>
  <c r="D180" i="13"/>
  <c r="F180" i="13"/>
  <c r="P180" i="13" s="1"/>
  <c r="Q180" i="13" s="1"/>
  <c r="H180" i="13"/>
  <c r="I180" i="13"/>
  <c r="J180" i="13"/>
  <c r="K180" i="13"/>
  <c r="M180" i="13"/>
  <c r="D179" i="13"/>
  <c r="H179" i="13"/>
  <c r="G179" i="13" s="1"/>
  <c r="I179" i="13"/>
  <c r="J179" i="13"/>
  <c r="K179" i="13"/>
  <c r="D178" i="13"/>
  <c r="H178" i="13"/>
  <c r="G178" i="13" s="1"/>
  <c r="I178" i="13"/>
  <c r="J178" i="13"/>
  <c r="K178" i="13"/>
  <c r="M178" i="13"/>
  <c r="D177" i="13"/>
  <c r="H177" i="13"/>
  <c r="G177" i="13" s="1"/>
  <c r="I177" i="13"/>
  <c r="J177" i="13"/>
  <c r="K177" i="13"/>
  <c r="D176" i="13"/>
  <c r="H176" i="13"/>
  <c r="G176" i="13" s="1"/>
  <c r="I176" i="13"/>
  <c r="J176" i="13"/>
  <c r="K176" i="13"/>
  <c r="D175" i="13"/>
  <c r="H175" i="13"/>
  <c r="G175" i="13" s="1"/>
  <c r="I175" i="13"/>
  <c r="J175" i="13"/>
  <c r="K175" i="13"/>
  <c r="D174" i="13"/>
  <c r="H174" i="13"/>
  <c r="G174" i="13" s="1"/>
  <c r="I174" i="13"/>
  <c r="J174" i="13"/>
  <c r="K174" i="13"/>
  <c r="M174" i="13"/>
  <c r="D173" i="13"/>
  <c r="F173" i="13"/>
  <c r="P173" i="13" s="1"/>
  <c r="Q173" i="13" s="1"/>
  <c r="H173" i="13"/>
  <c r="I173" i="13"/>
  <c r="J173" i="13"/>
  <c r="M173" i="13"/>
  <c r="D172" i="13"/>
  <c r="F172" i="13"/>
  <c r="P172" i="13" s="1"/>
  <c r="Q172" i="13" s="1"/>
  <c r="H172" i="13"/>
  <c r="I172" i="13"/>
  <c r="M172" i="13"/>
  <c r="D171" i="13"/>
  <c r="H171" i="13"/>
  <c r="G171" i="13" s="1"/>
  <c r="I171" i="13"/>
  <c r="J171" i="13"/>
  <c r="K171" i="13"/>
  <c r="D170" i="13"/>
  <c r="H170" i="13"/>
  <c r="G170" i="13" s="1"/>
  <c r="I170" i="13"/>
  <c r="J170" i="13"/>
  <c r="K170" i="13"/>
  <c r="D169" i="13"/>
  <c r="H169" i="13"/>
  <c r="G169" i="13" s="1"/>
  <c r="I169" i="13"/>
  <c r="J169" i="13"/>
  <c r="K169" i="13"/>
  <c r="D168" i="13"/>
  <c r="H168" i="13"/>
  <c r="G168" i="13" s="1"/>
  <c r="I168" i="13"/>
  <c r="J168" i="13"/>
  <c r="K168" i="13"/>
  <c r="D167" i="13"/>
  <c r="H167" i="13"/>
  <c r="G167" i="13" s="1"/>
  <c r="I167" i="13"/>
  <c r="J167" i="13"/>
  <c r="K167" i="13"/>
  <c r="M167" i="13"/>
  <c r="D166" i="13"/>
  <c r="H166" i="13"/>
  <c r="G166" i="13" s="1"/>
  <c r="I166" i="13"/>
  <c r="J166" i="13"/>
  <c r="K166" i="13"/>
  <c r="M166" i="13"/>
  <c r="D165" i="13"/>
  <c r="H165" i="13"/>
  <c r="G165" i="13" s="1"/>
  <c r="I165" i="13"/>
  <c r="J165" i="13"/>
  <c r="K165" i="13"/>
  <c r="M165" i="13"/>
  <c r="D164" i="13"/>
  <c r="H164" i="13"/>
  <c r="G164" i="13" s="1"/>
  <c r="I164" i="13"/>
  <c r="J164" i="13"/>
  <c r="K164" i="13"/>
  <c r="D163" i="13"/>
  <c r="F163" i="13"/>
  <c r="P163" i="13" s="1"/>
  <c r="Q163" i="13" s="1"/>
  <c r="H163" i="13"/>
  <c r="I163" i="13"/>
  <c r="M163" i="13"/>
  <c r="D162" i="13"/>
  <c r="H162" i="13"/>
  <c r="G162" i="13" s="1"/>
  <c r="I162" i="13"/>
  <c r="J162" i="13"/>
  <c r="K162" i="13"/>
  <c r="D161" i="13"/>
  <c r="H161" i="13"/>
  <c r="G161" i="13" s="1"/>
  <c r="I161" i="13"/>
  <c r="J161" i="13"/>
  <c r="K161" i="13"/>
  <c r="M161" i="13"/>
  <c r="D160" i="13"/>
  <c r="H160" i="13"/>
  <c r="G160" i="13" s="1"/>
  <c r="I160" i="13"/>
  <c r="J160" i="13"/>
  <c r="K160" i="13"/>
  <c r="D159" i="13"/>
  <c r="F159" i="13"/>
  <c r="P159" i="13" s="1"/>
  <c r="Q159" i="13" s="1"/>
  <c r="H159" i="13"/>
  <c r="I159" i="13"/>
  <c r="K159" i="13"/>
  <c r="M159" i="13"/>
  <c r="D158" i="13"/>
  <c r="F158" i="13"/>
  <c r="P158" i="13" s="1"/>
  <c r="Q158" i="13" s="1"/>
  <c r="H158" i="13"/>
  <c r="I158" i="13"/>
  <c r="K158" i="13"/>
  <c r="M158" i="13"/>
  <c r="D157" i="13"/>
  <c r="H157" i="13"/>
  <c r="G157" i="13" s="1"/>
  <c r="I157" i="13"/>
  <c r="J157" i="13"/>
  <c r="K157" i="13"/>
  <c r="M157" i="13"/>
  <c r="D156" i="13"/>
  <c r="H156" i="13"/>
  <c r="G156" i="13" s="1"/>
  <c r="I156" i="13"/>
  <c r="J156" i="13"/>
  <c r="K156" i="13"/>
  <c r="D155" i="13"/>
  <c r="F155" i="13"/>
  <c r="P155" i="13" s="1"/>
  <c r="Q155" i="13" s="1"/>
  <c r="H155" i="13"/>
  <c r="I155" i="13"/>
  <c r="M155" i="13"/>
  <c r="D154" i="13"/>
  <c r="H154" i="13"/>
  <c r="G154" i="13" s="1"/>
  <c r="I154" i="13"/>
  <c r="J154" i="13"/>
  <c r="K154" i="13"/>
  <c r="M154" i="13"/>
  <c r="D153" i="13"/>
  <c r="F153" i="13"/>
  <c r="P153" i="13" s="1"/>
  <c r="Q153" i="13" s="1"/>
  <c r="H153" i="13"/>
  <c r="I153" i="13"/>
  <c r="M153" i="13"/>
  <c r="D152" i="13"/>
  <c r="H152" i="13"/>
  <c r="G152" i="13" s="1"/>
  <c r="I152" i="13"/>
  <c r="J152" i="13"/>
  <c r="K152" i="13"/>
  <c r="M152" i="13"/>
  <c r="D151" i="13"/>
  <c r="F151" i="13"/>
  <c r="P151" i="13" s="1"/>
  <c r="Q151" i="13" s="1"/>
  <c r="H151" i="13"/>
  <c r="I151" i="13"/>
  <c r="K151" i="13"/>
  <c r="M151" i="13"/>
  <c r="D150" i="13"/>
  <c r="H150" i="13"/>
  <c r="G150" i="13" s="1"/>
  <c r="I150" i="13"/>
  <c r="J150" i="13"/>
  <c r="K150" i="13"/>
  <c r="D149" i="13"/>
  <c r="H149" i="13"/>
  <c r="G149" i="13" s="1"/>
  <c r="I149" i="13"/>
  <c r="J149" i="13"/>
  <c r="K149" i="13"/>
  <c r="M149" i="13"/>
  <c r="D148" i="13"/>
  <c r="H148" i="13"/>
  <c r="G148" i="13" s="1"/>
  <c r="I148" i="13"/>
  <c r="J148" i="13"/>
  <c r="K148" i="13"/>
  <c r="M148" i="13"/>
  <c r="D147" i="13"/>
  <c r="H147" i="13"/>
  <c r="G147" i="13" s="1"/>
  <c r="I147" i="13"/>
  <c r="J147" i="13"/>
  <c r="K147" i="13"/>
  <c r="M147" i="13"/>
  <c r="D146" i="13"/>
  <c r="H146" i="13"/>
  <c r="G146" i="13" s="1"/>
  <c r="I146" i="13"/>
  <c r="J146" i="13"/>
  <c r="K146" i="13"/>
  <c r="D145" i="13"/>
  <c r="H145" i="13"/>
  <c r="G145" i="13" s="1"/>
  <c r="I145" i="13"/>
  <c r="J145" i="13"/>
  <c r="K145" i="13"/>
  <c r="D144" i="13"/>
  <c r="F144" i="13"/>
  <c r="P144" i="13" s="1"/>
  <c r="Q144" i="13" s="1"/>
  <c r="H144" i="13"/>
  <c r="I144" i="13"/>
  <c r="K144" i="13"/>
  <c r="M144" i="13"/>
  <c r="D143" i="13"/>
  <c r="H143" i="13"/>
  <c r="G143" i="13" s="1"/>
  <c r="I143" i="13"/>
  <c r="J143" i="13"/>
  <c r="K143" i="13"/>
  <c r="M143" i="13"/>
  <c r="D142" i="13"/>
  <c r="H142" i="13"/>
  <c r="G142" i="13" s="1"/>
  <c r="I142" i="13"/>
  <c r="J142" i="13"/>
  <c r="K142" i="13"/>
  <c r="M142" i="13"/>
  <c r="D141" i="13"/>
  <c r="H141" i="13"/>
  <c r="G141" i="13" s="1"/>
  <c r="I141" i="13"/>
  <c r="J141" i="13"/>
  <c r="K141" i="13"/>
  <c r="D140" i="13"/>
  <c r="H140" i="13"/>
  <c r="G140" i="13" s="1"/>
  <c r="I140" i="13"/>
  <c r="J140" i="13"/>
  <c r="K140" i="13"/>
  <c r="M140" i="13"/>
  <c r="D139" i="13"/>
  <c r="F139" i="13"/>
  <c r="P139" i="13" s="1"/>
  <c r="Q139" i="13" s="1"/>
  <c r="H139" i="13"/>
  <c r="I139" i="13"/>
  <c r="J139" i="13"/>
  <c r="K139" i="13"/>
  <c r="M139" i="13"/>
  <c r="D138" i="13"/>
  <c r="H138" i="13"/>
  <c r="G138" i="13" s="1"/>
  <c r="I138" i="13"/>
  <c r="J138" i="13"/>
  <c r="K138" i="13"/>
  <c r="D137" i="13"/>
  <c r="H137" i="13"/>
  <c r="G137" i="13" s="1"/>
  <c r="I137" i="13"/>
  <c r="J137" i="13"/>
  <c r="K137" i="13"/>
  <c r="M137" i="13"/>
  <c r="D136" i="13"/>
  <c r="H136" i="13"/>
  <c r="G136" i="13" s="1"/>
  <c r="I136" i="13"/>
  <c r="J136" i="13"/>
  <c r="K136" i="13"/>
  <c r="M136" i="13"/>
  <c r="D135" i="13"/>
  <c r="H135" i="13"/>
  <c r="G135" i="13" s="1"/>
  <c r="I135" i="13"/>
  <c r="J135" i="13"/>
  <c r="K135" i="13"/>
  <c r="D134" i="13"/>
  <c r="H134" i="13"/>
  <c r="G134" i="13" s="1"/>
  <c r="I134" i="13"/>
  <c r="J134" i="13"/>
  <c r="K134" i="13"/>
  <c r="D133" i="13"/>
  <c r="H133" i="13"/>
  <c r="G133" i="13" s="1"/>
  <c r="I133" i="13"/>
  <c r="J133" i="13"/>
  <c r="K133" i="13"/>
  <c r="M133" i="13"/>
  <c r="D132" i="13"/>
  <c r="H132" i="13"/>
  <c r="G132" i="13" s="1"/>
  <c r="I132" i="13"/>
  <c r="J132" i="13"/>
  <c r="K132" i="13"/>
  <c r="M132" i="13"/>
  <c r="D131" i="13"/>
  <c r="F131" i="13"/>
  <c r="P131" i="13" s="1"/>
  <c r="Q131" i="13" s="1"/>
  <c r="H131" i="13"/>
  <c r="I131" i="13"/>
  <c r="J131" i="13"/>
  <c r="K131" i="13"/>
  <c r="M131" i="13"/>
  <c r="D130" i="13"/>
  <c r="H130" i="13"/>
  <c r="G130" i="13" s="1"/>
  <c r="I130" i="13"/>
  <c r="J130" i="13"/>
  <c r="K130" i="13"/>
  <c r="M130" i="13"/>
  <c r="D129" i="13"/>
  <c r="F129" i="13"/>
  <c r="P129" i="13" s="1"/>
  <c r="Q129" i="13" s="1"/>
  <c r="H129" i="13"/>
  <c r="I129" i="13"/>
  <c r="M129" i="13"/>
  <c r="D128" i="13"/>
  <c r="H128" i="13"/>
  <c r="G128" i="13" s="1"/>
  <c r="I128" i="13"/>
  <c r="J128" i="13"/>
  <c r="K128" i="13"/>
  <c r="D127" i="13"/>
  <c r="H127" i="13"/>
  <c r="G127" i="13" s="1"/>
  <c r="I127" i="13"/>
  <c r="J127" i="13"/>
  <c r="K127" i="13"/>
  <c r="M127" i="13"/>
  <c r="D126" i="13"/>
  <c r="H126" i="13"/>
  <c r="G126" i="13" s="1"/>
  <c r="I126" i="13"/>
  <c r="J126" i="13"/>
  <c r="K126" i="13"/>
  <c r="M126" i="13"/>
  <c r="D125" i="13"/>
  <c r="H125" i="13"/>
  <c r="G125" i="13" s="1"/>
  <c r="I125" i="13"/>
  <c r="J125" i="13"/>
  <c r="K125" i="13"/>
  <c r="M125" i="13"/>
  <c r="D124" i="13"/>
  <c r="H124" i="13"/>
  <c r="G124" i="13" s="1"/>
  <c r="I124" i="13"/>
  <c r="J124" i="13"/>
  <c r="K124" i="13"/>
  <c r="M124" i="13"/>
  <c r="D123" i="13"/>
  <c r="F123" i="13"/>
  <c r="P123" i="13" s="1"/>
  <c r="Q123" i="13" s="1"/>
  <c r="H123" i="13"/>
  <c r="I123" i="13"/>
  <c r="M123" i="13"/>
  <c r="D122" i="13"/>
  <c r="H122" i="13"/>
  <c r="G122" i="13" s="1"/>
  <c r="I122" i="13"/>
  <c r="J122" i="13"/>
  <c r="K122" i="13"/>
  <c r="D121" i="13"/>
  <c r="H121" i="13"/>
  <c r="G121" i="13" s="1"/>
  <c r="I121" i="13"/>
  <c r="J121" i="13"/>
  <c r="K121" i="13"/>
  <c r="D120" i="13"/>
  <c r="H120" i="13"/>
  <c r="G120" i="13" s="1"/>
  <c r="I120" i="13"/>
  <c r="J120" i="13"/>
  <c r="K120" i="13"/>
  <c r="M120" i="13"/>
  <c r="D119" i="13"/>
  <c r="F119" i="13"/>
  <c r="P119" i="13" s="1"/>
  <c r="Q119" i="13" s="1"/>
  <c r="H119" i="13"/>
  <c r="I119" i="13"/>
  <c r="K119" i="13"/>
  <c r="M119" i="13"/>
  <c r="D118" i="13"/>
  <c r="F118" i="13"/>
  <c r="P118" i="13" s="1"/>
  <c r="Q118" i="13" s="1"/>
  <c r="H118" i="13"/>
  <c r="I118" i="13"/>
  <c r="M118" i="13"/>
  <c r="D117" i="13"/>
  <c r="H117" i="13"/>
  <c r="G117" i="13" s="1"/>
  <c r="I117" i="13"/>
  <c r="J117" i="13"/>
  <c r="K117" i="13"/>
  <c r="M117" i="13"/>
  <c r="D116" i="13"/>
  <c r="H116" i="13"/>
  <c r="G116" i="13" s="1"/>
  <c r="I116" i="13"/>
  <c r="J116" i="13"/>
  <c r="K116" i="13"/>
  <c r="M116" i="13"/>
  <c r="D115" i="13"/>
  <c r="H115" i="13"/>
  <c r="G115" i="13" s="1"/>
  <c r="I115" i="13"/>
  <c r="J115" i="13"/>
  <c r="K115" i="13"/>
  <c r="D114" i="13"/>
  <c r="H114" i="13"/>
  <c r="G114" i="13" s="1"/>
  <c r="I114" i="13"/>
  <c r="J114" i="13"/>
  <c r="K114" i="13"/>
  <c r="M114" i="13"/>
  <c r="D113" i="13"/>
  <c r="H113" i="13"/>
  <c r="G113" i="13" s="1"/>
  <c r="I113" i="13"/>
  <c r="J113" i="13"/>
  <c r="K113" i="13"/>
  <c r="M113" i="13"/>
  <c r="D112" i="13"/>
  <c r="H112" i="13"/>
  <c r="G112" i="13" s="1"/>
  <c r="I112" i="13"/>
  <c r="J112" i="13"/>
  <c r="K112" i="13"/>
  <c r="D111" i="13"/>
  <c r="H111" i="13"/>
  <c r="G111" i="13" s="1"/>
  <c r="I111" i="13"/>
  <c r="J111" i="13"/>
  <c r="K111" i="13"/>
  <c r="D110" i="13"/>
  <c r="H110" i="13"/>
  <c r="G110" i="13" s="1"/>
  <c r="I110" i="13"/>
  <c r="J110" i="13"/>
  <c r="K110" i="13"/>
  <c r="M110" i="13"/>
  <c r="D109" i="13"/>
  <c r="H109" i="13"/>
  <c r="G109" i="13" s="1"/>
  <c r="I109" i="13"/>
  <c r="J109" i="13"/>
  <c r="K109" i="13"/>
  <c r="M109" i="13"/>
  <c r="D108" i="13"/>
  <c r="F108" i="13"/>
  <c r="P108" i="13" s="1"/>
  <c r="Q108" i="13" s="1"/>
  <c r="H108" i="13"/>
  <c r="I108" i="13"/>
  <c r="J108" i="13"/>
  <c r="K108" i="13"/>
  <c r="M108" i="13"/>
  <c r="D107" i="13"/>
  <c r="F107" i="13"/>
  <c r="P107" i="13" s="1"/>
  <c r="Q107" i="13" s="1"/>
  <c r="H107" i="13"/>
  <c r="I107" i="13"/>
  <c r="J107" i="13"/>
  <c r="K107" i="13"/>
  <c r="M107" i="13"/>
  <c r="D106" i="13"/>
  <c r="H106" i="13"/>
  <c r="G106" i="13" s="1"/>
  <c r="I106" i="13"/>
  <c r="J106" i="13"/>
  <c r="K106" i="13"/>
  <c r="M106" i="13"/>
  <c r="D105" i="13"/>
  <c r="H105" i="13"/>
  <c r="G105" i="13" s="1"/>
  <c r="I105" i="13"/>
  <c r="J105" i="13"/>
  <c r="K105" i="13"/>
  <c r="M105" i="13"/>
  <c r="D104" i="13"/>
  <c r="H104" i="13"/>
  <c r="G104" i="13" s="1"/>
  <c r="I104" i="13"/>
  <c r="J104" i="13"/>
  <c r="K104" i="13"/>
  <c r="M104" i="13"/>
  <c r="D103" i="13"/>
  <c r="F103" i="13"/>
  <c r="P103" i="13" s="1"/>
  <c r="Q103" i="13" s="1"/>
  <c r="H103" i="13"/>
  <c r="I103" i="13"/>
  <c r="J103" i="13"/>
  <c r="K103" i="13"/>
  <c r="M103" i="13"/>
  <c r="D102" i="13"/>
  <c r="H102" i="13"/>
  <c r="G102" i="13" s="1"/>
  <c r="I102" i="13"/>
  <c r="J102" i="13"/>
  <c r="K102" i="13"/>
  <c r="M102" i="13"/>
  <c r="D101" i="13"/>
  <c r="H101" i="13"/>
  <c r="G101" i="13" s="1"/>
  <c r="I101" i="13"/>
  <c r="J101" i="13"/>
  <c r="K101" i="13"/>
  <c r="M101" i="13"/>
  <c r="D100" i="13"/>
  <c r="H100" i="13"/>
  <c r="G100" i="13" s="1"/>
  <c r="I100" i="13"/>
  <c r="J100" i="13"/>
  <c r="K100" i="13"/>
  <c r="D99" i="13"/>
  <c r="F99" i="13"/>
  <c r="P99" i="13" s="1"/>
  <c r="Q99" i="13" s="1"/>
  <c r="H99" i="13"/>
  <c r="I99" i="13"/>
  <c r="K99" i="13"/>
  <c r="M99" i="13"/>
  <c r="D98" i="13"/>
  <c r="H98" i="13"/>
  <c r="G98" i="13" s="1"/>
  <c r="I98" i="13"/>
  <c r="J98" i="13"/>
  <c r="K98" i="13"/>
  <c r="D97" i="13"/>
  <c r="H97" i="13"/>
  <c r="G97" i="13" s="1"/>
  <c r="I97" i="13"/>
  <c r="J97" i="13"/>
  <c r="K97" i="13"/>
  <c r="D96" i="13"/>
  <c r="H96" i="13"/>
  <c r="G96" i="13" s="1"/>
  <c r="I96" i="13"/>
  <c r="J96" i="13"/>
  <c r="K96" i="13"/>
  <c r="M96" i="13"/>
  <c r="D95" i="13"/>
  <c r="H95" i="13"/>
  <c r="G95" i="13" s="1"/>
  <c r="I95" i="13"/>
  <c r="J95" i="13"/>
  <c r="K95" i="13"/>
  <c r="M95" i="13"/>
  <c r="D94" i="13"/>
  <c r="H94" i="13"/>
  <c r="G94" i="13" s="1"/>
  <c r="I94" i="13"/>
  <c r="J94" i="13"/>
  <c r="K94" i="13"/>
  <c r="D93" i="13"/>
  <c r="F93" i="13"/>
  <c r="P93" i="13" s="1"/>
  <c r="Q93" i="13" s="1"/>
  <c r="H93" i="13"/>
  <c r="I93" i="13"/>
  <c r="J93" i="13"/>
  <c r="K93" i="13"/>
  <c r="M93" i="13"/>
  <c r="D92" i="13"/>
  <c r="H92" i="13"/>
  <c r="G92" i="13" s="1"/>
  <c r="I92" i="13"/>
  <c r="J92" i="13"/>
  <c r="K92" i="13"/>
  <c r="D91" i="13"/>
  <c r="H91" i="13"/>
  <c r="G91" i="13" s="1"/>
  <c r="I91" i="13"/>
  <c r="J91" i="13"/>
  <c r="K91" i="13"/>
  <c r="M91" i="13"/>
  <c r="D90" i="13"/>
  <c r="F90" i="13"/>
  <c r="P90" i="13" s="1"/>
  <c r="Q90" i="13" s="1"/>
  <c r="H90" i="13"/>
  <c r="I90" i="13"/>
  <c r="J90" i="13"/>
  <c r="K90" i="13"/>
  <c r="M90" i="13"/>
  <c r="D89" i="13"/>
  <c r="F89" i="13"/>
  <c r="P89" i="13" s="1"/>
  <c r="Q89" i="13" s="1"/>
  <c r="H89" i="13"/>
  <c r="I89" i="13"/>
  <c r="K89" i="13"/>
  <c r="M89" i="13"/>
  <c r="D88" i="13"/>
  <c r="H88" i="13"/>
  <c r="G88" i="13" s="1"/>
  <c r="I88" i="13"/>
  <c r="J88" i="13"/>
  <c r="K88" i="13"/>
  <c r="M88" i="13"/>
  <c r="D87" i="13"/>
  <c r="H87" i="13"/>
  <c r="G87" i="13" s="1"/>
  <c r="I87" i="13"/>
  <c r="J87" i="13"/>
  <c r="K87" i="13"/>
  <c r="D86" i="13"/>
  <c r="H86" i="13"/>
  <c r="G86" i="13" s="1"/>
  <c r="I86" i="13"/>
  <c r="J86" i="13"/>
  <c r="K86" i="13"/>
  <c r="M86" i="13"/>
  <c r="D85" i="13"/>
  <c r="H85" i="13"/>
  <c r="G85" i="13" s="1"/>
  <c r="I85" i="13"/>
  <c r="J85" i="13"/>
  <c r="K85" i="13"/>
  <c r="D84" i="13"/>
  <c r="H84" i="13"/>
  <c r="G84" i="13" s="1"/>
  <c r="I84" i="13"/>
  <c r="J84" i="13"/>
  <c r="K84" i="13"/>
  <c r="M84" i="13"/>
  <c r="D83" i="13"/>
  <c r="F83" i="13"/>
  <c r="P83" i="13" s="1"/>
  <c r="Q83" i="13" s="1"/>
  <c r="H83" i="13"/>
  <c r="I83" i="13"/>
  <c r="J83" i="13"/>
  <c r="K83" i="13"/>
  <c r="M83" i="13"/>
  <c r="D82" i="13"/>
  <c r="H82" i="13"/>
  <c r="G82" i="13" s="1"/>
  <c r="I82" i="13"/>
  <c r="J82" i="13"/>
  <c r="K82" i="13"/>
  <c r="M82" i="13"/>
  <c r="D81" i="13"/>
  <c r="H81" i="13"/>
  <c r="G81" i="13" s="1"/>
  <c r="I81" i="13"/>
  <c r="J81" i="13"/>
  <c r="K81" i="13"/>
  <c r="D80" i="13"/>
  <c r="F80" i="13"/>
  <c r="P80" i="13" s="1"/>
  <c r="Q80" i="13" s="1"/>
  <c r="H80" i="13"/>
  <c r="I80" i="13"/>
  <c r="J80" i="13"/>
  <c r="M80" i="13"/>
  <c r="D79" i="13"/>
  <c r="H79" i="13"/>
  <c r="G79" i="13" s="1"/>
  <c r="I79" i="13"/>
  <c r="J79" i="13"/>
  <c r="K79" i="13"/>
  <c r="M79" i="13"/>
  <c r="D78" i="13"/>
  <c r="H78" i="13"/>
  <c r="G78" i="13" s="1"/>
  <c r="I78" i="13"/>
  <c r="J78" i="13"/>
  <c r="K78" i="13"/>
  <c r="M78" i="13"/>
  <c r="D77" i="13"/>
  <c r="H77" i="13"/>
  <c r="G77" i="13" s="1"/>
  <c r="I77" i="13"/>
  <c r="J77" i="13"/>
  <c r="K77" i="13"/>
  <c r="D76" i="13"/>
  <c r="H76" i="13"/>
  <c r="G76" i="13" s="1"/>
  <c r="I76" i="13"/>
  <c r="J76" i="13"/>
  <c r="K76" i="13"/>
  <c r="D75" i="13"/>
  <c r="F75" i="13"/>
  <c r="P75" i="13" s="1"/>
  <c r="Q75" i="13" s="1"/>
  <c r="H75" i="13"/>
  <c r="I75" i="13"/>
  <c r="J75" i="13"/>
  <c r="M75" i="13"/>
  <c r="D74" i="13"/>
  <c r="H74" i="13"/>
  <c r="G74" i="13" s="1"/>
  <c r="I74" i="13"/>
  <c r="J74" i="13"/>
  <c r="K74" i="13"/>
  <c r="M74" i="13"/>
  <c r="D73" i="13"/>
  <c r="F73" i="13"/>
  <c r="P73" i="13" s="1"/>
  <c r="Q73" i="13" s="1"/>
  <c r="H73" i="13"/>
  <c r="I73" i="13"/>
  <c r="M73" i="13"/>
  <c r="D72" i="13"/>
  <c r="H72" i="13"/>
  <c r="G72" i="13" s="1"/>
  <c r="I72" i="13"/>
  <c r="J72" i="13"/>
  <c r="K72" i="13"/>
  <c r="M72" i="13"/>
  <c r="D71" i="13"/>
  <c r="H71" i="13"/>
  <c r="G71" i="13" s="1"/>
  <c r="I71" i="13"/>
  <c r="J71" i="13"/>
  <c r="K71" i="13"/>
  <c r="M71" i="13"/>
  <c r="D70" i="13"/>
  <c r="H70" i="13"/>
  <c r="G70" i="13" s="1"/>
  <c r="I70" i="13"/>
  <c r="J70" i="13"/>
  <c r="K70" i="13"/>
  <c r="M70" i="13"/>
  <c r="D69" i="13"/>
  <c r="H69" i="13"/>
  <c r="G69" i="13" s="1"/>
  <c r="I69" i="13"/>
  <c r="J69" i="13"/>
  <c r="K69" i="13"/>
  <c r="D68" i="13"/>
  <c r="F68" i="13"/>
  <c r="P68" i="13" s="1"/>
  <c r="Q68" i="13" s="1"/>
  <c r="H68" i="13"/>
  <c r="I68" i="13"/>
  <c r="J68" i="13"/>
  <c r="K68" i="13"/>
  <c r="M68" i="13"/>
  <c r="D67" i="13"/>
  <c r="H67" i="13"/>
  <c r="G67" i="13" s="1"/>
  <c r="I67" i="13"/>
  <c r="J67" i="13"/>
  <c r="K67" i="13"/>
  <c r="M67" i="13"/>
  <c r="D66" i="13"/>
  <c r="H66" i="13"/>
  <c r="G66" i="13" s="1"/>
  <c r="I66" i="13"/>
  <c r="J66" i="13"/>
  <c r="K66" i="13"/>
  <c r="M66" i="13"/>
  <c r="D65" i="13"/>
  <c r="H65" i="13"/>
  <c r="G65" i="13" s="1"/>
  <c r="I65" i="13"/>
  <c r="J65" i="13"/>
  <c r="K65" i="13"/>
  <c r="M65" i="13"/>
  <c r="D64" i="13"/>
  <c r="F64" i="13"/>
  <c r="P64" i="13" s="1"/>
  <c r="Q64" i="13" s="1"/>
  <c r="H64" i="13"/>
  <c r="I64" i="13"/>
  <c r="M64" i="13"/>
  <c r="D63" i="13"/>
  <c r="H63" i="13"/>
  <c r="G63" i="13" s="1"/>
  <c r="I63" i="13"/>
  <c r="J63" i="13"/>
  <c r="K63" i="13"/>
  <c r="M63" i="13"/>
  <c r="D62" i="13"/>
  <c r="H62" i="13"/>
  <c r="G62" i="13" s="1"/>
  <c r="I62" i="13"/>
  <c r="J62" i="13"/>
  <c r="K62" i="13"/>
  <c r="M62" i="13"/>
  <c r="D61" i="13"/>
  <c r="H61" i="13"/>
  <c r="G61" i="13" s="1"/>
  <c r="I61" i="13"/>
  <c r="J61" i="13"/>
  <c r="K61" i="13"/>
  <c r="D60" i="13"/>
  <c r="H60" i="13"/>
  <c r="G60" i="13" s="1"/>
  <c r="I60" i="13"/>
  <c r="J60" i="13"/>
  <c r="K60" i="13"/>
  <c r="M60" i="13"/>
  <c r="D59" i="13"/>
  <c r="F59" i="13"/>
  <c r="P59" i="13" s="1"/>
  <c r="Q59" i="13" s="1"/>
  <c r="H59" i="13"/>
  <c r="I59" i="13"/>
  <c r="J59" i="13"/>
  <c r="M59" i="13"/>
  <c r="D58" i="13"/>
  <c r="F58" i="13"/>
  <c r="P58" i="13" s="1"/>
  <c r="Q58" i="13" s="1"/>
  <c r="H58" i="13"/>
  <c r="I58" i="13"/>
  <c r="K58" i="13"/>
  <c r="M58" i="13"/>
  <c r="D57" i="13"/>
  <c r="H57" i="13"/>
  <c r="G57" i="13" s="1"/>
  <c r="I57" i="13"/>
  <c r="J57" i="13"/>
  <c r="K57" i="13"/>
  <c r="D56" i="13"/>
  <c r="F56" i="13"/>
  <c r="P56" i="13" s="1"/>
  <c r="Q56" i="13" s="1"/>
  <c r="H56" i="13"/>
  <c r="I56" i="13"/>
  <c r="J56" i="13"/>
  <c r="K56" i="13"/>
  <c r="M56" i="13"/>
  <c r="D55" i="13"/>
  <c r="H55" i="13"/>
  <c r="G55" i="13" s="1"/>
  <c r="I55" i="13"/>
  <c r="J55" i="13"/>
  <c r="K55" i="13"/>
  <c r="D54" i="13"/>
  <c r="H54" i="13"/>
  <c r="G54" i="13" s="1"/>
  <c r="I54" i="13"/>
  <c r="J54" i="13"/>
  <c r="K54" i="13"/>
  <c r="D53" i="13"/>
  <c r="H53" i="13"/>
  <c r="G53" i="13" s="1"/>
  <c r="I53" i="13"/>
  <c r="J53" i="13"/>
  <c r="K53" i="13"/>
  <c r="M53" i="13"/>
  <c r="D52" i="13"/>
  <c r="H52" i="13"/>
  <c r="G52" i="13" s="1"/>
  <c r="I52" i="13"/>
  <c r="J52" i="13"/>
  <c r="K52" i="13"/>
  <c r="M52" i="13"/>
  <c r="D51" i="13"/>
  <c r="H51" i="13"/>
  <c r="G51" i="13" s="1"/>
  <c r="I51" i="13"/>
  <c r="J51" i="13"/>
  <c r="K51" i="13"/>
  <c r="D50" i="13"/>
  <c r="F50" i="13"/>
  <c r="P50" i="13" s="1"/>
  <c r="Q50" i="13" s="1"/>
  <c r="H50" i="13"/>
  <c r="I50" i="13"/>
  <c r="K50" i="13"/>
  <c r="M50" i="13"/>
  <c r="D49" i="13"/>
  <c r="H49" i="13"/>
  <c r="G49" i="13" s="1"/>
  <c r="I49" i="13"/>
  <c r="J49" i="13"/>
  <c r="K49" i="13"/>
  <c r="M49" i="13"/>
  <c r="D48" i="13"/>
  <c r="H48" i="13"/>
  <c r="G48" i="13" s="1"/>
  <c r="I48" i="13"/>
  <c r="J48" i="13"/>
  <c r="K48" i="13"/>
  <c r="M48" i="13"/>
  <c r="D47" i="13"/>
  <c r="F47" i="13"/>
  <c r="P47" i="13" s="1"/>
  <c r="Q47" i="13" s="1"/>
  <c r="H47" i="13"/>
  <c r="I47" i="13"/>
  <c r="M47" i="13"/>
  <c r="D46" i="13"/>
  <c r="H46" i="13"/>
  <c r="G46" i="13" s="1"/>
  <c r="I46" i="13"/>
  <c r="J46" i="13"/>
  <c r="K46" i="13"/>
  <c r="M46" i="13"/>
  <c r="D45" i="13"/>
  <c r="H45" i="13"/>
  <c r="G45" i="13" s="1"/>
  <c r="I45" i="13"/>
  <c r="J45" i="13"/>
  <c r="K45" i="13"/>
  <c r="M45" i="13"/>
  <c r="D44" i="13"/>
  <c r="H44" i="13"/>
  <c r="G44" i="13" s="1"/>
  <c r="I44" i="13"/>
  <c r="J44" i="13"/>
  <c r="K44" i="13"/>
  <c r="M44" i="13"/>
  <c r="D43" i="13"/>
  <c r="F43" i="13"/>
  <c r="P43" i="13" s="1"/>
  <c r="Q43" i="13" s="1"/>
  <c r="H43" i="13"/>
  <c r="I43" i="13"/>
  <c r="K43" i="13"/>
  <c r="M43" i="13"/>
  <c r="D42" i="13"/>
  <c r="F42" i="13"/>
  <c r="P42" i="13" s="1"/>
  <c r="Q42" i="13" s="1"/>
  <c r="H42" i="13"/>
  <c r="I42" i="13"/>
  <c r="M42" i="13"/>
  <c r="D41" i="13"/>
  <c r="H41" i="13"/>
  <c r="G41" i="13" s="1"/>
  <c r="I41" i="13"/>
  <c r="J41" i="13"/>
  <c r="K41" i="13"/>
  <c r="M41" i="13"/>
  <c r="D40" i="13"/>
  <c r="F40" i="13"/>
  <c r="P40" i="13" s="1"/>
  <c r="Q40" i="13" s="1"/>
  <c r="H40" i="13"/>
  <c r="I40" i="13"/>
  <c r="M40" i="13"/>
  <c r="D39" i="13"/>
  <c r="H39" i="13"/>
  <c r="G39" i="13" s="1"/>
  <c r="I39" i="13"/>
  <c r="J39" i="13"/>
  <c r="K39" i="13"/>
  <c r="M39" i="13"/>
  <c r="D38" i="13"/>
  <c r="F38" i="13"/>
  <c r="P38" i="13" s="1"/>
  <c r="Q38" i="13" s="1"/>
  <c r="H38" i="13"/>
  <c r="I38" i="13"/>
  <c r="M38" i="13"/>
  <c r="D37" i="13"/>
  <c r="H37" i="13"/>
  <c r="G37" i="13" s="1"/>
  <c r="I37" i="13"/>
  <c r="J37" i="13"/>
  <c r="K37" i="13"/>
  <c r="M37" i="13"/>
  <c r="D36" i="13"/>
  <c r="H36" i="13"/>
  <c r="G36" i="13" s="1"/>
  <c r="I36" i="13"/>
  <c r="J36" i="13"/>
  <c r="K36" i="13"/>
  <c r="M36" i="13"/>
  <c r="D35" i="13"/>
  <c r="H35" i="13"/>
  <c r="G35" i="13" s="1"/>
  <c r="I35" i="13"/>
  <c r="J35" i="13"/>
  <c r="K35" i="13"/>
  <c r="D34" i="13"/>
  <c r="F34" i="13"/>
  <c r="P34" i="13" s="1"/>
  <c r="Q34" i="13" s="1"/>
  <c r="H34" i="13"/>
  <c r="I34" i="13"/>
  <c r="M34" i="13"/>
  <c r="D33" i="13"/>
  <c r="H33" i="13"/>
  <c r="G33" i="13" s="1"/>
  <c r="I33" i="13"/>
  <c r="J33" i="13"/>
  <c r="K33" i="13"/>
  <c r="D32" i="13"/>
  <c r="H32" i="13"/>
  <c r="G32" i="13" s="1"/>
  <c r="I32" i="13"/>
  <c r="J32" i="13"/>
  <c r="K32" i="13"/>
  <c r="D31" i="13"/>
  <c r="H31" i="13"/>
  <c r="G31" i="13" s="1"/>
  <c r="I31" i="13"/>
  <c r="J31" i="13"/>
  <c r="K31" i="13"/>
  <c r="D30" i="13"/>
  <c r="H30" i="13"/>
  <c r="G30" i="13" s="1"/>
  <c r="I30" i="13"/>
  <c r="J30" i="13"/>
  <c r="K30" i="13"/>
  <c r="M30" i="13"/>
  <c r="D29" i="13"/>
  <c r="F29" i="13"/>
  <c r="P29" i="13" s="1"/>
  <c r="Q29" i="13" s="1"/>
  <c r="H29" i="13"/>
  <c r="I29" i="13"/>
  <c r="J29" i="13"/>
  <c r="K29" i="13"/>
  <c r="M29" i="13"/>
  <c r="D28" i="13"/>
  <c r="H28" i="13"/>
  <c r="G28" i="13" s="1"/>
  <c r="I28" i="13"/>
  <c r="J28" i="13"/>
  <c r="K28" i="13"/>
  <c r="M28" i="13"/>
  <c r="D27" i="13"/>
  <c r="F27" i="13"/>
  <c r="P27" i="13" s="1"/>
  <c r="Q27" i="13" s="1"/>
  <c r="H27" i="13"/>
  <c r="I27" i="13"/>
  <c r="J27" i="13"/>
  <c r="K27" i="13"/>
  <c r="M27" i="13"/>
  <c r="D26" i="13"/>
  <c r="F26" i="13"/>
  <c r="P26" i="13" s="1"/>
  <c r="Q26" i="13" s="1"/>
  <c r="H26" i="13"/>
  <c r="I26" i="13"/>
  <c r="K26" i="13"/>
  <c r="M26" i="13"/>
  <c r="D25" i="13"/>
  <c r="H25" i="13"/>
  <c r="G25" i="13" s="1"/>
  <c r="I25" i="13"/>
  <c r="J25" i="13"/>
  <c r="K25" i="13"/>
  <c r="M25" i="13"/>
  <c r="D24" i="13"/>
  <c r="F24" i="13"/>
  <c r="P24" i="13" s="1"/>
  <c r="Q24" i="13" s="1"/>
  <c r="H24" i="13"/>
  <c r="I24" i="13"/>
  <c r="J24" i="13"/>
  <c r="K24" i="13"/>
  <c r="M24" i="13"/>
  <c r="D23" i="13"/>
  <c r="H23" i="13"/>
  <c r="G23" i="13" s="1"/>
  <c r="I23" i="13"/>
  <c r="J23" i="13"/>
  <c r="K23" i="13"/>
  <c r="M23" i="13"/>
  <c r="D22" i="13"/>
  <c r="F22" i="13"/>
  <c r="P22" i="13" s="1"/>
  <c r="Q22" i="13" s="1"/>
  <c r="H22" i="13"/>
  <c r="I22" i="13"/>
  <c r="M22" i="13"/>
  <c r="D21" i="13"/>
  <c r="H21" i="13"/>
  <c r="G21" i="13" s="1"/>
  <c r="I21" i="13"/>
  <c r="J21" i="13"/>
  <c r="K21" i="13"/>
  <c r="M21" i="13"/>
  <c r="D20" i="13"/>
  <c r="H20" i="13"/>
  <c r="G20" i="13" s="1"/>
  <c r="I20" i="13"/>
  <c r="J20" i="13"/>
  <c r="K20" i="13"/>
  <c r="D19" i="13"/>
  <c r="F19" i="13"/>
  <c r="P19" i="13" s="1"/>
  <c r="Q19" i="13" s="1"/>
  <c r="H19" i="13"/>
  <c r="I19" i="13"/>
  <c r="J19" i="13"/>
  <c r="K19" i="13"/>
  <c r="M19" i="13"/>
  <c r="D18" i="13"/>
  <c r="H18" i="13"/>
  <c r="G18" i="13" s="1"/>
  <c r="I18" i="13"/>
  <c r="J18" i="13"/>
  <c r="K18" i="13"/>
  <c r="D17" i="13"/>
  <c r="F17" i="13"/>
  <c r="P17" i="13" s="1"/>
  <c r="Q17" i="13" s="1"/>
  <c r="H17" i="13"/>
  <c r="I17" i="13"/>
  <c r="J17" i="13"/>
  <c r="M17" i="13"/>
  <c r="D16" i="13"/>
  <c r="H16" i="13"/>
  <c r="G16" i="13" s="1"/>
  <c r="I16" i="13"/>
  <c r="J16" i="13"/>
  <c r="K16" i="13"/>
  <c r="D15" i="13"/>
  <c r="H15" i="13"/>
  <c r="G15" i="13" s="1"/>
  <c r="I15" i="13"/>
  <c r="J15" i="13"/>
  <c r="K15" i="13"/>
  <c r="M15" i="13"/>
  <c r="D14" i="13"/>
  <c r="F14" i="13"/>
  <c r="P14" i="13" s="1"/>
  <c r="Q14" i="13" s="1"/>
  <c r="H14" i="13"/>
  <c r="I14" i="13"/>
  <c r="M14" i="13"/>
  <c r="D13" i="13"/>
  <c r="H13" i="13"/>
  <c r="G13" i="13" s="1"/>
  <c r="I13" i="13"/>
  <c r="J13" i="13"/>
  <c r="K13" i="13"/>
  <c r="M13" i="13"/>
  <c r="D12" i="13"/>
  <c r="H12" i="13"/>
  <c r="G12" i="13" s="1"/>
  <c r="I12" i="13"/>
  <c r="J12" i="13"/>
  <c r="K12" i="13"/>
  <c r="M12" i="13"/>
  <c r="D11" i="13"/>
  <c r="H11" i="13"/>
  <c r="G11" i="13" s="1"/>
  <c r="I11" i="13"/>
  <c r="J11" i="13"/>
  <c r="K11" i="13"/>
  <c r="D10" i="13"/>
  <c r="H10" i="13"/>
  <c r="G10" i="13" s="1"/>
  <c r="I10" i="13"/>
  <c r="J10" i="13"/>
  <c r="K10" i="13"/>
  <c r="D9" i="13"/>
  <c r="F9" i="13"/>
  <c r="P9" i="13" s="1"/>
  <c r="Q9" i="13" s="1"/>
  <c r="H9" i="13"/>
  <c r="I9" i="13"/>
  <c r="J9" i="13"/>
  <c r="K9" i="13"/>
  <c r="M9" i="13"/>
  <c r="D8" i="13"/>
  <c r="H8" i="13"/>
  <c r="G8" i="13" s="1"/>
  <c r="I8" i="13"/>
  <c r="J8" i="13"/>
  <c r="K8" i="13"/>
  <c r="M8" i="13"/>
  <c r="D7" i="13"/>
  <c r="F7" i="13"/>
  <c r="P7" i="13" s="1"/>
  <c r="Q7" i="13" s="1"/>
  <c r="H7" i="13"/>
  <c r="I7" i="13"/>
  <c r="K7" i="13"/>
  <c r="M7" i="13"/>
  <c r="D6" i="13"/>
  <c r="H6" i="13"/>
  <c r="G6" i="13" s="1"/>
  <c r="I6" i="13"/>
  <c r="J6" i="13"/>
  <c r="K6" i="13"/>
  <c r="D5" i="13"/>
  <c r="H5" i="13"/>
  <c r="G5" i="13" s="1"/>
  <c r="I5" i="13"/>
  <c r="J5" i="13"/>
  <c r="K5" i="13"/>
  <c r="M5" i="13"/>
  <c r="D4" i="13"/>
  <c r="H4" i="13"/>
  <c r="G4" i="13" s="1"/>
  <c r="I4" i="13"/>
  <c r="J4" i="13"/>
  <c r="K4" i="13"/>
  <c r="D3" i="13"/>
  <c r="F3" i="13"/>
  <c r="P3" i="13" s="1"/>
  <c r="Q3" i="13" s="1"/>
  <c r="H3" i="13"/>
  <c r="I3" i="13"/>
  <c r="J3" i="13"/>
  <c r="K3" i="13"/>
  <c r="M3" i="13"/>
  <c r="D2" i="13"/>
  <c r="F2" i="13"/>
  <c r="P2" i="13" s="1"/>
  <c r="Q2" i="13" s="1"/>
  <c r="H2" i="13"/>
  <c r="I2" i="13"/>
  <c r="M2" i="13"/>
  <c r="AJ3" i="3"/>
  <c r="AI3" i="3"/>
  <c r="AH3" i="3"/>
  <c r="R32" i="3"/>
  <c r="V32" i="3" s="1"/>
  <c r="U32" i="3" s="1"/>
  <c r="R33" i="3"/>
  <c r="V33" i="3" s="1"/>
  <c r="U33" i="3" s="1"/>
  <c r="S32" i="3"/>
  <c r="S33" i="3"/>
  <c r="T32" i="3"/>
  <c r="T33" i="3"/>
  <c r="R25" i="3"/>
  <c r="V25" i="3" s="1"/>
  <c r="U25" i="3" s="1"/>
  <c r="R26" i="3"/>
  <c r="V26" i="3" s="1"/>
  <c r="U26" i="3" s="1"/>
  <c r="R27" i="3"/>
  <c r="V27" i="3" s="1"/>
  <c r="U27" i="3" s="1"/>
  <c r="R28" i="3"/>
  <c r="V28" i="3" s="1"/>
  <c r="U28" i="3" s="1"/>
  <c r="R29" i="3"/>
  <c r="V29" i="3" s="1"/>
  <c r="U29" i="3" s="1"/>
  <c r="R30" i="3"/>
  <c r="V30" i="3" s="1"/>
  <c r="U30" i="3" s="1"/>
  <c r="R31" i="3"/>
  <c r="V31" i="3" s="1"/>
  <c r="U31" i="3" s="1"/>
  <c r="S25" i="3"/>
  <c r="S26" i="3"/>
  <c r="S27" i="3"/>
  <c r="S28" i="3"/>
  <c r="S29" i="3"/>
  <c r="S30" i="3"/>
  <c r="S31" i="3"/>
  <c r="T25" i="3"/>
  <c r="T26" i="3"/>
  <c r="T27" i="3"/>
  <c r="T28" i="3"/>
  <c r="T29" i="3"/>
  <c r="T30" i="3"/>
  <c r="T31" i="3"/>
  <c r="R24" i="3"/>
  <c r="V24" i="3" s="1"/>
  <c r="U24" i="3" s="1"/>
  <c r="S24" i="3"/>
  <c r="T24" i="3"/>
  <c r="R23" i="3"/>
  <c r="V23" i="3" s="1"/>
  <c r="U23" i="3" s="1"/>
  <c r="S23" i="3"/>
  <c r="T23" i="3"/>
  <c r="R21" i="3"/>
  <c r="V21" i="3" s="1"/>
  <c r="U21" i="3" s="1"/>
  <c r="R22" i="3"/>
  <c r="V22" i="3" s="1"/>
  <c r="U22" i="3" s="1"/>
  <c r="S21" i="3"/>
  <c r="S22" i="3"/>
  <c r="T21" i="3"/>
  <c r="T22" i="3"/>
  <c r="R19" i="3"/>
  <c r="V19" i="3" s="1"/>
  <c r="U19" i="3" s="1"/>
  <c r="R20" i="3"/>
  <c r="V20" i="3" s="1"/>
  <c r="U20" i="3" s="1"/>
  <c r="S19" i="3"/>
  <c r="S20" i="3"/>
  <c r="T19" i="3"/>
  <c r="T20" i="3"/>
  <c r="R18" i="3"/>
  <c r="V18" i="3" s="1"/>
  <c r="U18" i="3" s="1"/>
  <c r="S18" i="3"/>
  <c r="T18" i="3"/>
  <c r="R17" i="3"/>
  <c r="V17" i="3" s="1"/>
  <c r="U17" i="3" s="1"/>
  <c r="S17" i="3"/>
  <c r="T17" i="3"/>
  <c r="R16" i="3"/>
  <c r="V16" i="3" s="1"/>
  <c r="U16" i="3" s="1"/>
  <c r="S16" i="3"/>
  <c r="T16" i="3"/>
  <c r="R14" i="3"/>
  <c r="V14" i="3" s="1"/>
  <c r="U14" i="3" s="1"/>
  <c r="R15" i="3"/>
  <c r="V15" i="3" s="1"/>
  <c r="U15" i="3" s="1"/>
  <c r="S14" i="3"/>
  <c r="S15" i="3"/>
  <c r="T14" i="3"/>
  <c r="T15" i="3"/>
  <c r="R12" i="3"/>
  <c r="V12" i="3" s="1"/>
  <c r="U12" i="3" s="1"/>
  <c r="R13" i="3"/>
  <c r="V13" i="3" s="1"/>
  <c r="U13" i="3" s="1"/>
  <c r="S12" i="3"/>
  <c r="S13" i="3"/>
  <c r="T12" i="3"/>
  <c r="T13" i="3"/>
  <c r="R10" i="3"/>
  <c r="V10" i="3" s="1"/>
  <c r="U10" i="3" s="1"/>
  <c r="R11" i="3"/>
  <c r="V11" i="3" s="1"/>
  <c r="S10" i="3"/>
  <c r="S11" i="3"/>
  <c r="T10" i="3"/>
  <c r="T11" i="3"/>
  <c r="R9" i="3"/>
  <c r="V9" i="3" s="1"/>
  <c r="U9" i="3" s="1"/>
  <c r="S9" i="3"/>
  <c r="T9" i="3"/>
  <c r="R6" i="3"/>
  <c r="V6" i="3" s="1"/>
  <c r="U6" i="3" s="1"/>
  <c r="R7" i="3"/>
  <c r="V7" i="3" s="1"/>
  <c r="U7" i="3" s="1"/>
  <c r="R8" i="3"/>
  <c r="V8" i="3" s="1"/>
  <c r="U8" i="3" s="1"/>
  <c r="S6" i="3"/>
  <c r="S7" i="3"/>
  <c r="S8" i="3"/>
  <c r="T6" i="3"/>
  <c r="T7" i="3"/>
  <c r="T8" i="3"/>
  <c r="R4" i="3"/>
  <c r="V4" i="3" s="1"/>
  <c r="U4" i="3" s="1"/>
  <c r="R5" i="3"/>
  <c r="V5" i="3" s="1"/>
  <c r="U5" i="3" s="1"/>
  <c r="S4" i="3"/>
  <c r="S5" i="3"/>
  <c r="T4" i="3"/>
  <c r="T5" i="3"/>
  <c r="R3" i="3"/>
  <c r="V3" i="3" s="1"/>
  <c r="U3" i="3" s="1"/>
  <c r="S3" i="3"/>
  <c r="T3" i="3"/>
  <c r="L28" i="3"/>
  <c r="L29" i="3"/>
  <c r="M28" i="3"/>
  <c r="M29" i="3"/>
  <c r="N28" i="3"/>
  <c r="N29" i="3"/>
  <c r="L21" i="3"/>
  <c r="L22" i="3"/>
  <c r="L23" i="3"/>
  <c r="L24" i="3"/>
  <c r="L25" i="3"/>
  <c r="L26" i="3"/>
  <c r="L27" i="3"/>
  <c r="M21" i="3"/>
  <c r="M22" i="3"/>
  <c r="M23" i="3"/>
  <c r="M24" i="3"/>
  <c r="M25" i="3"/>
  <c r="M26" i="3"/>
  <c r="M27" i="3"/>
  <c r="N21" i="3"/>
  <c r="N22" i="3"/>
  <c r="N23" i="3"/>
  <c r="N24" i="3"/>
  <c r="N25" i="3"/>
  <c r="N26" i="3"/>
  <c r="N27" i="3"/>
  <c r="L20" i="3"/>
  <c r="M20" i="3"/>
  <c r="N20" i="3"/>
  <c r="L19" i="3"/>
  <c r="M19" i="3"/>
  <c r="N19" i="3"/>
  <c r="L17" i="3"/>
  <c r="L18" i="3"/>
  <c r="M17" i="3"/>
  <c r="M18" i="3"/>
  <c r="N17" i="3"/>
  <c r="N18" i="3"/>
  <c r="L15" i="3"/>
  <c r="L16" i="3"/>
  <c r="M15" i="3"/>
  <c r="M16" i="3"/>
  <c r="N15" i="3"/>
  <c r="N16" i="3"/>
  <c r="L14" i="3"/>
  <c r="M14" i="3"/>
  <c r="N14" i="3"/>
  <c r="L13" i="3"/>
  <c r="M13" i="3"/>
  <c r="N13" i="3"/>
  <c r="L12" i="3"/>
  <c r="M12" i="3"/>
  <c r="N12" i="3"/>
  <c r="L10" i="3"/>
  <c r="L11" i="3"/>
  <c r="M10" i="3"/>
  <c r="M11" i="3"/>
  <c r="N10" i="3"/>
  <c r="N11" i="3"/>
  <c r="L9" i="3"/>
  <c r="M9" i="3"/>
  <c r="N9" i="3"/>
  <c r="L8" i="3"/>
  <c r="M8" i="3"/>
  <c r="N8" i="3"/>
  <c r="L5" i="3"/>
  <c r="L6" i="3"/>
  <c r="L7" i="3"/>
  <c r="M5" i="3"/>
  <c r="M6" i="3"/>
  <c r="M7" i="3"/>
  <c r="N5" i="3"/>
  <c r="N6" i="3"/>
  <c r="N7" i="3"/>
  <c r="L4" i="3"/>
  <c r="M4" i="3"/>
  <c r="N4" i="3"/>
  <c r="L3" i="3"/>
  <c r="M3" i="3"/>
  <c r="N3" i="3"/>
  <c r="G7" i="3"/>
  <c r="H7" i="3"/>
  <c r="I7" i="3"/>
  <c r="G5" i="3"/>
  <c r="H5" i="3"/>
  <c r="I5" i="3"/>
  <c r="G13" i="3"/>
  <c r="H13" i="3"/>
  <c r="I13" i="3"/>
  <c r="G6" i="3"/>
  <c r="H6" i="3"/>
  <c r="I6" i="3"/>
  <c r="G4" i="3"/>
  <c r="G8" i="3"/>
  <c r="H4" i="3"/>
  <c r="H8" i="3"/>
  <c r="I4" i="3"/>
  <c r="I8" i="3"/>
  <c r="G3" i="3"/>
  <c r="H3" i="3"/>
  <c r="I3" i="3"/>
  <c r="G15" i="3"/>
  <c r="G9" i="3"/>
  <c r="H15" i="3"/>
  <c r="H9" i="3"/>
  <c r="I15" i="3"/>
  <c r="I9" i="3"/>
  <c r="G14" i="3"/>
  <c r="H14" i="3"/>
  <c r="I14" i="3"/>
  <c r="G11" i="3"/>
  <c r="G10" i="3"/>
  <c r="H11" i="3"/>
  <c r="H10" i="3"/>
  <c r="I11" i="3"/>
  <c r="I10" i="3"/>
  <c r="G12" i="3"/>
  <c r="H12" i="3"/>
  <c r="I12" i="3"/>
  <c r="G1" i="5"/>
  <c r="H1" i="5"/>
  <c r="I1" i="5"/>
  <c r="C1" i="5"/>
  <c r="K181" i="13" l="1"/>
  <c r="K173" i="13"/>
  <c r="F136" i="13"/>
  <c r="P136" i="13" s="1"/>
  <c r="Q136" i="13" s="1"/>
  <c r="F137" i="13"/>
  <c r="P137" i="13" s="1"/>
  <c r="Q137" i="13" s="1"/>
  <c r="F11" i="13"/>
  <c r="P11" i="13" s="1"/>
  <c r="Q11" i="13" s="1"/>
  <c r="F143" i="13"/>
  <c r="P143" i="13" s="1"/>
  <c r="Q143" i="13" s="1"/>
  <c r="F162" i="13"/>
  <c r="P162" i="13" s="1"/>
  <c r="Q162" i="13" s="1"/>
  <c r="F8" i="13"/>
  <c r="P8" i="13" s="1"/>
  <c r="Q8" i="13" s="1"/>
  <c r="F44" i="13"/>
  <c r="P44" i="13" s="1"/>
  <c r="Q44" i="13" s="1"/>
  <c r="F82" i="13"/>
  <c r="P82" i="13" s="1"/>
  <c r="Q82" i="13" s="1"/>
  <c r="F106" i="13"/>
  <c r="P106" i="13" s="1"/>
  <c r="Q106" i="13" s="1"/>
  <c r="F170" i="13"/>
  <c r="P170" i="13" s="1"/>
  <c r="Q170" i="13" s="1"/>
  <c r="F187" i="13"/>
  <c r="P187" i="13" s="1"/>
  <c r="Q187" i="13" s="1"/>
  <c r="F152" i="13"/>
  <c r="P152" i="13" s="1"/>
  <c r="Q152" i="13" s="1"/>
  <c r="F169" i="13"/>
  <c r="P169" i="13" s="1"/>
  <c r="Q169" i="13" s="1"/>
  <c r="F138" i="13"/>
  <c r="P138" i="13" s="1"/>
  <c r="Q138" i="13" s="1"/>
  <c r="F188" i="13"/>
  <c r="P188" i="13" s="1"/>
  <c r="Q188" i="13" s="1"/>
  <c r="F104" i="13"/>
  <c r="P104" i="13" s="1"/>
  <c r="Q104" i="13" s="1"/>
  <c r="F61" i="13"/>
  <c r="P61" i="13" s="1"/>
  <c r="Q61" i="13" s="1"/>
  <c r="F194" i="13"/>
  <c r="P194" i="13" s="1"/>
  <c r="Q194" i="13" s="1"/>
  <c r="F205" i="13"/>
  <c r="P205" i="13" s="1"/>
  <c r="Q205" i="13" s="1"/>
  <c r="F48" i="13"/>
  <c r="P48" i="13" s="1"/>
  <c r="Q48" i="13" s="1"/>
  <c r="F175" i="13"/>
  <c r="P175" i="13" s="1"/>
  <c r="Q175" i="13" s="1"/>
  <c r="F52" i="13"/>
  <c r="P52" i="13" s="1"/>
  <c r="Q52" i="13" s="1"/>
  <c r="F193" i="13"/>
  <c r="P193" i="13" s="1"/>
  <c r="Q193" i="13" s="1"/>
  <c r="F15" i="13"/>
  <c r="P15" i="13" s="1"/>
  <c r="Q15" i="13" s="1"/>
  <c r="F16" i="13"/>
  <c r="P16" i="13" s="1"/>
  <c r="Q16" i="13" s="1"/>
  <c r="F28" i="13"/>
  <c r="P28" i="13" s="1"/>
  <c r="Q28" i="13" s="1"/>
  <c r="F39" i="13"/>
  <c r="P39" i="13" s="1"/>
  <c r="Q39" i="13" s="1"/>
  <c r="F85" i="13"/>
  <c r="P85" i="13" s="1"/>
  <c r="Q85" i="13" s="1"/>
  <c r="F86" i="13"/>
  <c r="P86" i="13" s="1"/>
  <c r="Q86" i="13" s="1"/>
  <c r="F110" i="13"/>
  <c r="P110" i="13" s="1"/>
  <c r="Q110" i="13" s="1"/>
  <c r="F111" i="13"/>
  <c r="P111" i="13" s="1"/>
  <c r="Q111" i="13" s="1"/>
  <c r="F145" i="13"/>
  <c r="P145" i="13" s="1"/>
  <c r="Q145" i="13" s="1"/>
  <c r="F199" i="13"/>
  <c r="P199" i="13" s="1"/>
  <c r="Q199" i="13" s="1"/>
  <c r="F211" i="13"/>
  <c r="P211" i="13" s="1"/>
  <c r="Q211" i="13" s="1"/>
  <c r="F37" i="13"/>
  <c r="P37" i="13" s="1"/>
  <c r="Q37" i="13" s="1"/>
  <c r="F81" i="13"/>
  <c r="P81" i="13" s="1"/>
  <c r="Q81" i="13" s="1"/>
  <c r="F87" i="13"/>
  <c r="P87" i="13" s="1"/>
  <c r="Q87" i="13" s="1"/>
  <c r="F55" i="13"/>
  <c r="P55" i="13" s="1"/>
  <c r="Q55" i="13" s="1"/>
  <c r="F91" i="13"/>
  <c r="P91" i="13" s="1"/>
  <c r="Q91" i="13" s="1"/>
  <c r="F92" i="13"/>
  <c r="P92" i="13" s="1"/>
  <c r="Q92" i="13" s="1"/>
  <c r="F156" i="13"/>
  <c r="P156" i="13" s="1"/>
  <c r="Q156" i="13" s="1"/>
  <c r="F157" i="13"/>
  <c r="P157" i="13" s="1"/>
  <c r="Q157" i="13" s="1"/>
  <c r="F198" i="13"/>
  <c r="P198" i="13" s="1"/>
  <c r="Q198" i="13" s="1"/>
  <c r="F105" i="13"/>
  <c r="P105" i="13" s="1"/>
  <c r="Q105" i="13" s="1"/>
  <c r="F195" i="13"/>
  <c r="P195" i="13" s="1"/>
  <c r="Q195" i="13" s="1"/>
  <c r="F62" i="13"/>
  <c r="P62" i="13" s="1"/>
  <c r="Q62" i="13" s="1"/>
  <c r="F109" i="13"/>
  <c r="P109" i="13" s="1"/>
  <c r="Q109" i="13" s="1"/>
  <c r="F25" i="13"/>
  <c r="P25" i="13" s="1"/>
  <c r="Q25" i="13" s="1"/>
  <c r="F60" i="13"/>
  <c r="P60" i="13" s="1"/>
  <c r="Q60" i="13" s="1"/>
  <c r="F49" i="13"/>
  <c r="P49" i="13" s="1"/>
  <c r="Q49" i="13" s="1"/>
  <c r="F63" i="13"/>
  <c r="P63" i="13" s="1"/>
  <c r="Q63" i="13" s="1"/>
  <c r="F84" i="13"/>
  <c r="P84" i="13" s="1"/>
  <c r="Q84" i="13" s="1"/>
  <c r="F112" i="13"/>
  <c r="P112" i="13" s="1"/>
  <c r="Q112" i="13" s="1"/>
  <c r="F5" i="13"/>
  <c r="P5" i="13" s="1"/>
  <c r="Q5" i="13" s="1"/>
  <c r="F31" i="13"/>
  <c r="P31" i="13" s="1"/>
  <c r="Q31" i="13" s="1"/>
  <c r="F32" i="13"/>
  <c r="P32" i="13" s="1"/>
  <c r="Q32" i="13" s="1"/>
  <c r="F33" i="13"/>
  <c r="P33" i="13" s="1"/>
  <c r="Q33" i="13" s="1"/>
  <c r="F57" i="13"/>
  <c r="P57" i="13" s="1"/>
  <c r="Q57" i="13" s="1"/>
  <c r="F69" i="13"/>
  <c r="P69" i="13" s="1"/>
  <c r="Q69" i="13" s="1"/>
  <c r="F97" i="13"/>
  <c r="P97" i="13" s="1"/>
  <c r="Q97" i="13" s="1"/>
  <c r="F125" i="13"/>
  <c r="P125" i="13" s="1"/>
  <c r="Q125" i="13" s="1"/>
  <c r="F217" i="13"/>
  <c r="P217" i="13" s="1"/>
  <c r="Q217" i="13" s="1"/>
  <c r="F206" i="13"/>
  <c r="P206" i="13" s="1"/>
  <c r="Q206" i="13" s="1"/>
  <c r="F117" i="13"/>
  <c r="P117" i="13" s="1"/>
  <c r="Q117" i="13" s="1"/>
  <c r="F174" i="13"/>
  <c r="P174" i="13" s="1"/>
  <c r="Q174" i="13" s="1"/>
  <c r="F30" i="13"/>
  <c r="P30" i="13" s="1"/>
  <c r="Q30" i="13" s="1"/>
  <c r="F67" i="13"/>
  <c r="P67" i="13" s="1"/>
  <c r="Q67" i="13" s="1"/>
  <c r="F20" i="13"/>
  <c r="P20" i="13" s="1"/>
  <c r="Q20" i="13" s="1"/>
  <c r="F21" i="13"/>
  <c r="P21" i="13" s="1"/>
  <c r="Q21" i="13" s="1"/>
  <c r="F23" i="13"/>
  <c r="P23" i="13" s="1"/>
  <c r="Q23" i="13" s="1"/>
  <c r="F46" i="13"/>
  <c r="P46" i="13" s="1"/>
  <c r="Q46" i="13" s="1"/>
  <c r="F74" i="13"/>
  <c r="P74" i="13" s="1"/>
  <c r="Q74" i="13" s="1"/>
  <c r="F98" i="13"/>
  <c r="P98" i="13" s="1"/>
  <c r="Q98" i="13" s="1"/>
  <c r="F124" i="13"/>
  <c r="P124" i="13" s="1"/>
  <c r="Q124" i="13" s="1"/>
  <c r="F130" i="13"/>
  <c r="P130" i="13" s="1"/>
  <c r="Q130" i="13" s="1"/>
  <c r="F171" i="13"/>
  <c r="P171" i="13" s="1"/>
  <c r="Q171" i="13" s="1"/>
  <c r="F189" i="13"/>
  <c r="P189" i="13" s="1"/>
  <c r="Q189" i="13" s="1"/>
  <c r="F215" i="13"/>
  <c r="P215" i="13" s="1"/>
  <c r="Q215" i="13" s="1"/>
  <c r="F216" i="13"/>
  <c r="P216" i="13" s="1"/>
  <c r="Q216" i="13" s="1"/>
  <c r="F4" i="13"/>
  <c r="P4" i="13" s="1"/>
  <c r="Q4" i="13" s="1"/>
  <c r="F10" i="13"/>
  <c r="P10" i="13" s="1"/>
  <c r="Q10" i="13" s="1"/>
  <c r="F45" i="13"/>
  <c r="P45" i="13" s="1"/>
  <c r="Q45" i="13" s="1"/>
  <c r="F51" i="13"/>
  <c r="P51" i="13" s="1"/>
  <c r="Q51" i="13" s="1"/>
  <c r="F70" i="13"/>
  <c r="P70" i="13" s="1"/>
  <c r="Q70" i="13" s="1"/>
  <c r="F76" i="13"/>
  <c r="P76" i="13" s="1"/>
  <c r="Q76" i="13" s="1"/>
  <c r="F88" i="13"/>
  <c r="P88" i="13" s="1"/>
  <c r="Q88" i="13" s="1"/>
  <c r="F100" i="13"/>
  <c r="P100" i="13" s="1"/>
  <c r="Q100" i="13" s="1"/>
  <c r="F113" i="13"/>
  <c r="P113" i="13" s="1"/>
  <c r="Q113" i="13" s="1"/>
  <c r="F126" i="13"/>
  <c r="P126" i="13" s="1"/>
  <c r="Q126" i="13" s="1"/>
  <c r="F132" i="13"/>
  <c r="P132" i="13" s="1"/>
  <c r="Q132" i="13" s="1"/>
  <c r="F146" i="13"/>
  <c r="P146" i="13" s="1"/>
  <c r="Q146" i="13" s="1"/>
  <c r="F164" i="13"/>
  <c r="P164" i="13" s="1"/>
  <c r="Q164" i="13" s="1"/>
  <c r="F176" i="13"/>
  <c r="P176" i="13" s="1"/>
  <c r="Q176" i="13" s="1"/>
  <c r="F182" i="13"/>
  <c r="P182" i="13" s="1"/>
  <c r="Q182" i="13" s="1"/>
  <c r="F200" i="13"/>
  <c r="P200" i="13" s="1"/>
  <c r="Q200" i="13" s="1"/>
  <c r="F207" i="13"/>
  <c r="P207" i="13" s="1"/>
  <c r="Q207" i="13" s="1"/>
  <c r="F218" i="13"/>
  <c r="P218" i="13" s="1"/>
  <c r="Q218" i="13" s="1"/>
  <c r="F133" i="13"/>
  <c r="P133" i="13" s="1"/>
  <c r="Q133" i="13" s="1"/>
  <c r="F140" i="13"/>
  <c r="P140" i="13" s="1"/>
  <c r="Q140" i="13" s="1"/>
  <c r="F147" i="13"/>
  <c r="P147" i="13" s="1"/>
  <c r="Q147" i="13" s="1"/>
  <c r="F165" i="13"/>
  <c r="P165" i="13" s="1"/>
  <c r="Q165" i="13" s="1"/>
  <c r="F177" i="13"/>
  <c r="P177" i="13" s="1"/>
  <c r="Q177" i="13" s="1"/>
  <c r="F183" i="13"/>
  <c r="P183" i="13" s="1"/>
  <c r="Q183" i="13" s="1"/>
  <c r="F201" i="13"/>
  <c r="P201" i="13" s="1"/>
  <c r="Q201" i="13" s="1"/>
  <c r="F219" i="13"/>
  <c r="P219" i="13" s="1"/>
  <c r="Q219" i="13" s="1"/>
  <c r="F77" i="13"/>
  <c r="P77" i="13" s="1"/>
  <c r="Q77" i="13" s="1"/>
  <c r="F101" i="13"/>
  <c r="P101" i="13" s="1"/>
  <c r="Q101" i="13" s="1"/>
  <c r="F114" i="13"/>
  <c r="P114" i="13" s="1"/>
  <c r="Q114" i="13" s="1"/>
  <c r="F120" i="13"/>
  <c r="P120" i="13" s="1"/>
  <c r="Q120" i="13" s="1"/>
  <c r="F127" i="13"/>
  <c r="P127" i="13" s="1"/>
  <c r="Q127" i="13" s="1"/>
  <c r="F6" i="13"/>
  <c r="P6" i="13" s="1"/>
  <c r="Q6" i="13" s="1"/>
  <c r="F12" i="13"/>
  <c r="P12" i="13" s="1"/>
  <c r="Q12" i="13" s="1"/>
  <c r="F18" i="13"/>
  <c r="P18" i="13" s="1"/>
  <c r="Q18" i="13" s="1"/>
  <c r="F35" i="13"/>
  <c r="P35" i="13" s="1"/>
  <c r="Q35" i="13" s="1"/>
  <c r="F41" i="13"/>
  <c r="P41" i="13" s="1"/>
  <c r="Q41" i="13" s="1"/>
  <c r="F53" i="13"/>
  <c r="P53" i="13" s="1"/>
  <c r="Q53" i="13" s="1"/>
  <c r="F65" i="13"/>
  <c r="P65" i="13" s="1"/>
  <c r="Q65" i="13" s="1"/>
  <c r="F72" i="13"/>
  <c r="P72" i="13" s="1"/>
  <c r="Q72" i="13" s="1"/>
  <c r="F78" i="13"/>
  <c r="P78" i="13" s="1"/>
  <c r="Q78" i="13" s="1"/>
  <c r="F95" i="13"/>
  <c r="P95" i="13" s="1"/>
  <c r="Q95" i="13" s="1"/>
  <c r="F102" i="13"/>
  <c r="P102" i="13" s="1"/>
  <c r="Q102" i="13" s="1"/>
  <c r="F115" i="13"/>
  <c r="P115" i="13" s="1"/>
  <c r="Q115" i="13" s="1"/>
  <c r="F121" i="13"/>
  <c r="P121" i="13" s="1"/>
  <c r="Q121" i="13" s="1"/>
  <c r="F128" i="13"/>
  <c r="P128" i="13" s="1"/>
  <c r="Q128" i="13" s="1"/>
  <c r="F134" i="13"/>
  <c r="P134" i="13" s="1"/>
  <c r="Q134" i="13" s="1"/>
  <c r="F141" i="13"/>
  <c r="P141" i="13" s="1"/>
  <c r="Q141" i="13" s="1"/>
  <c r="F148" i="13"/>
  <c r="P148" i="13" s="1"/>
  <c r="Q148" i="13" s="1"/>
  <c r="F154" i="13"/>
  <c r="P154" i="13" s="1"/>
  <c r="Q154" i="13" s="1"/>
  <c r="F166" i="13"/>
  <c r="P166" i="13" s="1"/>
  <c r="Q166" i="13" s="1"/>
  <c r="F178" i="13"/>
  <c r="P178" i="13" s="1"/>
  <c r="Q178" i="13" s="1"/>
  <c r="F184" i="13"/>
  <c r="P184" i="13" s="1"/>
  <c r="Q184" i="13" s="1"/>
  <c r="F202" i="13"/>
  <c r="P202" i="13" s="1"/>
  <c r="Q202" i="13" s="1"/>
  <c r="F71" i="13"/>
  <c r="P71" i="13" s="1"/>
  <c r="Q71" i="13" s="1"/>
  <c r="F94" i="13"/>
  <c r="P94" i="13" s="1"/>
  <c r="Q94" i="13" s="1"/>
  <c r="F13" i="13"/>
  <c r="P13" i="13" s="1"/>
  <c r="Q13" i="13" s="1"/>
  <c r="F36" i="13"/>
  <c r="P36" i="13" s="1"/>
  <c r="Q36" i="13" s="1"/>
  <c r="F54" i="13"/>
  <c r="P54" i="13" s="1"/>
  <c r="Q54" i="13" s="1"/>
  <c r="F66" i="13"/>
  <c r="P66" i="13" s="1"/>
  <c r="Q66" i="13" s="1"/>
  <c r="F79" i="13"/>
  <c r="P79" i="13" s="1"/>
  <c r="Q79" i="13" s="1"/>
  <c r="F96" i="13"/>
  <c r="P96" i="13" s="1"/>
  <c r="Q96" i="13" s="1"/>
  <c r="F116" i="13"/>
  <c r="P116" i="13" s="1"/>
  <c r="Q116" i="13" s="1"/>
  <c r="F122" i="13"/>
  <c r="P122" i="13" s="1"/>
  <c r="Q122" i="13" s="1"/>
  <c r="F135" i="13"/>
  <c r="P135" i="13" s="1"/>
  <c r="Q135" i="13" s="1"/>
  <c r="F142" i="13"/>
  <c r="P142" i="13" s="1"/>
  <c r="Q142" i="13" s="1"/>
  <c r="F149" i="13"/>
  <c r="P149" i="13" s="1"/>
  <c r="Q149" i="13" s="1"/>
  <c r="F160" i="13"/>
  <c r="P160" i="13" s="1"/>
  <c r="Q160" i="13" s="1"/>
  <c r="F167" i="13"/>
  <c r="P167" i="13" s="1"/>
  <c r="Q167" i="13" s="1"/>
  <c r="F179" i="13"/>
  <c r="P179" i="13" s="1"/>
  <c r="Q179" i="13" s="1"/>
  <c r="F185" i="13"/>
  <c r="P185" i="13" s="1"/>
  <c r="Q185" i="13" s="1"/>
  <c r="F203" i="13"/>
  <c r="P203" i="13" s="1"/>
  <c r="Q203" i="13" s="1"/>
  <c r="F209" i="13"/>
  <c r="P209" i="13" s="1"/>
  <c r="Q209" i="13" s="1"/>
  <c r="F150" i="13"/>
  <c r="P150" i="13" s="1"/>
  <c r="Q150" i="13" s="1"/>
  <c r="F161" i="13"/>
  <c r="P161" i="13" s="1"/>
  <c r="Q161" i="13" s="1"/>
  <c r="F168" i="13"/>
  <c r="P168" i="13" s="1"/>
  <c r="Q168" i="13" s="1"/>
  <c r="F186" i="13"/>
  <c r="P186" i="13" s="1"/>
  <c r="Q186" i="13" s="1"/>
  <c r="F192" i="13"/>
  <c r="P192" i="13" s="1"/>
  <c r="Q192" i="13" s="1"/>
  <c r="F210" i="13"/>
  <c r="P210" i="13" s="1"/>
  <c r="Q210" i="13" s="1"/>
  <c r="F214" i="13"/>
  <c r="P214" i="13" s="1"/>
  <c r="Q214" i="13" s="1"/>
  <c r="U11" i="3"/>
</calcChain>
</file>

<file path=xl/sharedStrings.xml><?xml version="1.0" encoding="utf-8"?>
<sst xmlns="http://schemas.openxmlformats.org/spreadsheetml/2006/main" count="3631" uniqueCount="2390">
  <si>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</si>
  <si>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</si>
  <si>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</si>
  <si>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</si>
  <si>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</si>
  <si>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</si>
  <si>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</si>
  <si>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</si>
  <si>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</si>
  <si>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</si>
  <si>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</si>
  <si>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Get P&amp;Cs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</si>
  <si>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</si>
  <si>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</si>
  <si>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</si>
  <si>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</si>
  <si>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</si>
  <si>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</si>
  <si>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</si>
  <si>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</si>
  <si>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</si>
  <si>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</si>
  <si>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</si>
  <si>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</si>
  <si>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</si>
  <si>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</si>
  <si>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</si>
  <si>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</si>
  <si>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</si>
  <si>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</si>
  <si>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</si>
  <si>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</si>
  <si>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</si>
  <si>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</si>
  <si>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</si>
  <si>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</si>
  <si>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</si>
  <si>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</si>
  <si>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</si>
  <si>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</si>
  <si>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</si>
  <si>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</si>
  <si>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47LLsY1Etev0B76kN1bdxj</t>
  </si>
  <si>
    <t>FO 01.03.01</t>
  </si>
  <si>
    <t>7uLCD1w7xxo7pAa1DrKAro</t>
  </si>
  <si>
    <t>The producer completes a minimum of one self-assessment/internal audit annually to the standard.</t>
  </si>
  <si>
    <t>4KDg9JPCULytE3veGgNkzP</t>
  </si>
  <si>
    <t xml:space="preserve">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</si>
  <si>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5nISxpmIvwZJyExTIGOvlS</t>
  </si>
  <si>
    <t>3YIgWsy9P8ND3BJPQGnD0j</t>
  </si>
  <si>
    <t>6OqbxahSFlVeKhLRgYFytR</t>
  </si>
  <si>
    <t>4bwMg6Z6zSH5FhEBjItEWf</t>
  </si>
  <si>
    <t>FO 10.05</t>
  </si>
  <si>
    <t>2ryA6AstSbqoGNATvL8Peo</t>
  </si>
  <si>
    <t>On the farm (within the farm boundaries), no areas with legally recognized conservation value (or effectively protected by other means) have been converted into agricultural areas or into other uses since 1 January 2014.</t>
  </si>
  <si>
    <t>2EFug76TYcSalp7kov5geN</t>
  </si>
  <si>
    <t>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</si>
  <si>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5ZjwAiDPYbGvURtwoHF4gM</t>
  </si>
  <si>
    <t>5TvyR0UgB0EOmnMkFaZftX</t>
  </si>
  <si>
    <t>3F5wfmk1zAArbWYWlPKu9R</t>
  </si>
  <si>
    <t>FO 07.05.01</t>
  </si>
  <si>
    <t>4VsmQP4659lNGyD6CqhATp</t>
  </si>
  <si>
    <t>Access to health checks is available to workers with exposure to applicable plant protection products (PPPs) according to the risk assessment or exposure and toxicity of products.</t>
  </si>
  <si>
    <t>2y57Vlf9a1KjeA7SIjREBl</t>
  </si>
  <si>
    <t>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</si>
  <si>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2BGuoLOuGR86Am1Hf7hCiG</t>
  </si>
  <si>
    <t>6OVfMLlOhjDUtTGVH4d1tI</t>
  </si>
  <si>
    <t>2S4QgEIMvlaGVW97plBT6D</t>
  </si>
  <si>
    <t>FO 01.03.04</t>
  </si>
  <si>
    <t>3OZLsO9DAYxKGcvrOxyVOP</t>
  </si>
  <si>
    <t>There is evidence that a continuous improvement plan is implemented.</t>
  </si>
  <si>
    <t>3sW7JKgwjNIzBs35KbvLiP</t>
  </si>
  <si>
    <t>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</si>
  <si>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oOfpsr1EZQ6CxCOIvBlFe</t>
  </si>
  <si>
    <t>7u1GYXAF1eveuvMCIJeAUr</t>
  </si>
  <si>
    <t>FO 01.03.03</t>
  </si>
  <si>
    <t>1FM5VpOQt13eRbCUpAUyuD</t>
  </si>
  <si>
    <t>A continuous improvement plan is documented.</t>
  </si>
  <si>
    <t>3DOe60VwvHCofivpsEOcd3</t>
  </si>
  <si>
    <t>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</si>
  <si>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5JXZdBMfmVkAfoCajirt54</t>
  </si>
  <si>
    <t>FO 05.04.01</t>
  </si>
  <si>
    <t>5WvxoIYsE15AcbJZyj8KaP</t>
  </si>
  <si>
    <t>The use of treated sewage water during preharvest is justified according to a risk assessment.</t>
  </si>
  <si>
    <t>6YXoJ8THmPm1gme54UWIGB</t>
  </si>
  <si>
    <t>Treated sewage water shall be used only if the risks have been identified and effectively mitigated.
Where treated sewage or reclaimed water is used, water quality shall comply with prevailing regulations or the World Health Organization (WHO-)published “Guidelines for the safe use of wastewater, excreta and greywater” (2006) where no prevailing regulations exist.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t>
  </si>
  <si>
    <t>1TyGiQcuRVxqRPsWm6pYn7</t>
  </si>
  <si>
    <t>25itD9t3AKPNN1d0JIB5bx</t>
  </si>
  <si>
    <t>5dQa9J4w5GSDY03rp98Igs</t>
  </si>
  <si>
    <t>FO 06.07</t>
  </si>
  <si>
    <t>44u8SvW6a3oynh8PYg1iN1</t>
  </si>
  <si>
    <t>The producer makes interventions to manage pests.</t>
  </si>
  <si>
    <t>6kf2SdiObS6TJjr9w172vt</t>
  </si>
  <si>
    <t>The producer shall show evidence for situations in which specific interventions were made against pests adversely affecting the economic value of a crop. Where plant protection products (PPPs) are used as an intervention, the producer shall demonstrate a risk-based approach for the selection of the PPPs considering hazards (e.g., toxicity). The producer may elect to take no action against the pest and incur the economic loss. Where possible, nonchemical approaches shall be considered.
“N/A” if the producer did not intervene.</t>
  </si>
  <si>
    <t>6sAnZuzrLy7KwfabltbVL2</t>
  </si>
  <si>
    <t>5mxAkMujWS06e0rBkNSLyE</t>
  </si>
  <si>
    <t>FO 02.04.01</t>
  </si>
  <si>
    <t>7oBdmWvOyn4XGWulMPeIw2</t>
  </si>
  <si>
    <t>Transaction documentation includes reference to the GLOBALG.A.P. status and the GLOBALG.A.P. Number (GGN).</t>
  </si>
  <si>
    <t>6zQWEmzGwuWY0e8ywxB8H5</t>
  </si>
  <si>
    <t>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</si>
  <si>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3labXsBTDnp2nMlbS2V5AI</t>
  </si>
  <si>
    <t>412fDoNkTQzvavcR1yffoS</t>
  </si>
  <si>
    <t>4umDfDJkEjqGqjJDMoV29Q</t>
  </si>
  <si>
    <t>FO 01.03.02</t>
  </si>
  <si>
    <t>20kofxmNsdnDzAoAJXjvuw</t>
  </si>
  <si>
    <t>Effective corrective actions are taken to address non-conformances detected during the self-assessments/internal audits.</t>
  </si>
  <si>
    <t>wflw0fDpXIDUNyPyjSkfM</t>
  </si>
  <si>
    <t>Corrective actions shall be documented. Any necessary changes shall be implemented.
Compliance with all applicable Major Musts and at least 95% of applicable Minor Musts is required.
“N/A” only if no non-conformances are detected during self-assessments/internal audits.</t>
  </si>
  <si>
    <t>2PJJrwtoO00cfWO9E07WHW</t>
  </si>
  <si>
    <t>FO 07.06.03</t>
  </si>
  <si>
    <t>5lRWgG7KkhszBVxkVUZJ2p</t>
  </si>
  <si>
    <t>Empty containers are kept secure until disposal is possible.</t>
  </si>
  <si>
    <t>17Pz8FThpvTT6hnihbotXx</t>
  </si>
  <si>
    <t>There shall be a designated secure storage point for all empty plant protection product (PPP) containers prior to disposal that is isolated from the crop and packaging materials (e.g., permanently marked via signage) with physically restricted access for persons and fauna.</t>
  </si>
  <si>
    <t>5VavlH2MeUS17rVAik4joc</t>
  </si>
  <si>
    <t>6KbD6879hABZJ3an6pDIYW</t>
  </si>
  <si>
    <t>FO 02.03.03</t>
  </si>
  <si>
    <t>2mQa7I6sS89QbOiTxo5tLZ</t>
  </si>
  <si>
    <t>Product lost or discarded during handling is recorded.</t>
  </si>
  <si>
    <t>7H4QvFE2qATQ7fpKCM82B0</t>
  </si>
  <si>
    <t>Conversion ratios shall be calculated and available for each relevant handling process (during planting seedlings, harvesting, etc.). All generated product waste quantities shall be estimated and/or recorded.</t>
  </si>
  <si>
    <t>3bNRfY2TpP6vkYKG0u4wwr</t>
  </si>
  <si>
    <t>46qsMfFP8U3f3SeCtMqwbs</t>
  </si>
  <si>
    <t>FO 09.02</t>
  </si>
  <si>
    <t>ily1MiOK7DV4fkP2TtcVo</t>
  </si>
  <si>
    <t>A waste management system is implemented.</t>
  </si>
  <si>
    <t>7xdU1zbjkS2FNkh0Nj4XPw</t>
  </si>
  <si>
    <t>A system shall be in place that manages waste (reduction and recycling) and potential sources of pollution.
The system shall be based on an assessment of the company’s activities and their potential impact on the environment.
There shall be evidence of waste separation, including plastic waste, and appropriate methods of disposal, including recycling.
Staff shall be trained in waste disposal, including ensuring minimum release of plastics into the environment.
Air, soil, noise, light and water pollution shall be considered where relevant along with potential sources of pollution.
Methods used to minimize any contamination risks shall be documented.
There shall be evidence that methods are used to prevent fuel and oil spillages and guidelines and tools in place to clear up any spillages should they occur.</t>
  </si>
  <si>
    <t>6MLbOSTUhL6svPsQwb6NH6</t>
  </si>
  <si>
    <t>4ehRyfZGJ8yRKC06TlByyA</t>
  </si>
  <si>
    <t>FO 01.01.01</t>
  </si>
  <si>
    <t>3SLVc6uhoH8cxv2hXUrIXn</t>
  </si>
  <si>
    <t>The producer has a system for identifying sites and facilities used for production.</t>
  </si>
  <si>
    <t>7z6MdDF000k9po1VsbT3au</t>
  </si>
  <si>
    <t>The producer shall have a system to identify:
- All fields, greenhouses, and other production areas
- All water sources, storage and handling facilities, agrochemical storages, buildings, and any features that may pose a workers’ health and safety, or environmental risk
Identification may be on a map or through the use of signs at each site.</t>
  </si>
  <si>
    <t>3Fg5RTdQ7a6O2THEvpVWrG</t>
  </si>
  <si>
    <t>7xTQzRaVHaOEDU6vQRTZOM</t>
  </si>
  <si>
    <t>FO 09.04</t>
  </si>
  <si>
    <t>7InTBgaYjVicQ9fsUsPn9</t>
  </si>
  <si>
    <t>Holding areas for diesel and other fuel oil tanks are environmentally safe.</t>
  </si>
  <si>
    <t>29JM7K9y4Gggb36X9SzfeK</t>
  </si>
  <si>
    <t>Holding areas shall be maintained in a manner that mitigates risks to the environment. Their location shall take into consideration the risk of polluting water sources. The minimum requirement is a bunded, impervious area able to contain at least 110% of the volume of the largest tank stored within it. In an environmentally sensitive area, the capacity shall be 165% of the volume of the largest tank.</t>
  </si>
  <si>
    <t>70ituY5kK8xZxfD3tPVp7o</t>
  </si>
  <si>
    <t>FO 01.01.02</t>
  </si>
  <si>
    <t>1lj8YCFuZOsIXUhRDxHhDs</t>
  </si>
  <si>
    <t>A recording system is established for each production unit to provide a record of the production activities undertaken.</t>
  </si>
  <si>
    <t>21lyLIp3ZsS0EdyM3fKhQw</t>
  </si>
  <si>
    <t>Current records shall provide a history of GLOBALG.A.P. certified production in all production units. This shall be done either digitally or on paper.</t>
  </si>
  <si>
    <t>4Rqz2SsWsAEexq0xe2ogOW</t>
  </si>
  <si>
    <t>FO 09.01</t>
  </si>
  <si>
    <t>3kDaxX0MiR53pKqsg1Php4</t>
  </si>
  <si>
    <t>Waste products and sources of pollution are identified in all areas of the farm.</t>
  </si>
  <si>
    <t>133QVNFGIAOCOVh8aLHYt6</t>
  </si>
  <si>
    <t>Possible waste products (paper, cardboard, plastic, oil, etc.) and sources of pollution (fertilizer excess, exhaust smoke, oil, fuel, noise, effluent, chemicals, etc.) associated with farm processes shall be identified.
Plastics used shall be identified and the method of disposal documented, where applicable.
In Option 2 producer groups, evidence at quality management system (QMS) level is acceptable.</t>
  </si>
  <si>
    <t>5RaDqaMrVYsz5XQYKz8nR8</t>
  </si>
  <si>
    <t>FO 09.03</t>
  </si>
  <si>
    <t>3wH0YB0VFcy9b6e1T8GiUt</t>
  </si>
  <si>
    <t>The site is kept in a tidy and orderly condition.</t>
  </si>
  <si>
    <t>4OLrNTXpuyHWlAEzNfW0sx</t>
  </si>
  <si>
    <t>Visual assessment shall show that there is no waste or litter in the immediate vicinity of the production site(s) or storage buildings. Incidental and insignificant litter and waste in the designated areas are acceptable, as is the waste from the current day’s work. All other waste shall be cleaned up.</t>
  </si>
  <si>
    <t>6agNB6KtK3MjTVsJYdiMIR</t>
  </si>
  <si>
    <t>FO 07.06.06</t>
  </si>
  <si>
    <t>5WLEtX7QiNW6SDwBEimFVJ</t>
  </si>
  <si>
    <t>All local regulations regarding disposal or destruction of plant protection product (PPP) containers are complied with.</t>
  </si>
  <si>
    <t>5kzyuOo9LdXNKPlN6rxghy</t>
  </si>
  <si>
    <t>All the relevant national, regional, and local regulations and legislation, if such exist, shall have been complied with regarding the disposal of empty PPP containers.</t>
  </si>
  <si>
    <t>4S15CjGWCE6DFL1Z55lwrB</t>
  </si>
  <si>
    <t>FO 02.05.01</t>
  </si>
  <si>
    <t>4tpjuwuFFKp70mzeaXNL3g</t>
  </si>
  <si>
    <t>The GLOBALG.A.P. word, trademark, and QR code or logo, as well as the GLOBALG.A.P. Number (GGN) are used according to “GLOBALG.A.P. trademarks use: Policy and guidelines.”</t>
  </si>
  <si>
    <t>6W8GaZNAX9bQ6tqNCUIgCf</t>
  </si>
  <si>
    <t>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
“N/A” only when there is a documented agreement available between the producer and the client not to identify the GLOBALG.A.P. status of the product and/or the GGN on the transaction documents.
“N/A” for plant propagation material (PPM), seedlings originating from IFA certified production processes, and when the products originating from certified production processes are input products not intended for sale to final consumers and will definitely not appear at the point of sale to final consumers.</t>
  </si>
  <si>
    <t>3IMlwAGWtNQ8ZjIBrbKwsL</t>
  </si>
  <si>
    <t>1AKLtGWPk4MxsQKNPVPnHd</t>
  </si>
  <si>
    <t>FO 09.05</t>
  </si>
  <si>
    <t>ALXlQhjTkaKjluQ4DiAGg</t>
  </si>
  <si>
    <t>Organic waste is managed in an appropriate manner to reduce the risk of contamination of the environment.</t>
  </si>
  <si>
    <t>2JJ7vkoqqGyESChWDMH4yf</t>
  </si>
  <si>
    <t>Organic waste material shall be either composted and used for soil conditioning and the composting method shall mitigate the risk of pest, disease, or weed carryover; or it is recycled (or disposed of) in another location where risks of pollution to the environment are managed.</t>
  </si>
  <si>
    <t>5SBH4UVkiiyFpOPmsDBTJW</t>
  </si>
  <si>
    <t>FO 07.03.01</t>
  </si>
  <si>
    <t>72RYOVVMi8cr4hQRCzJ9w</t>
  </si>
  <si>
    <t>Surplus application mixes or tank washings are disposed of responsibly.</t>
  </si>
  <si>
    <t>6oxl3Y2jJst6uvb84GLZYJ</t>
  </si>
  <si>
    <t>Applying surplus spray and tank washings to the crop shall be the first method of disposal, providing that the overall label dose rate is not exceeded. Disposal shall compromise neither workers’ safety nor the environment. No agrochemical wastewater shall be released into the open environment.</t>
  </si>
  <si>
    <t>r4Wl5viNqALmYQehnJigP</t>
  </si>
  <si>
    <t>1WNmWLNaDCwYc8SL3uiN9E</t>
  </si>
  <si>
    <t>FO 03.01.01</t>
  </si>
  <si>
    <t>5yg7CLRLmojtiH6r81Tcsj</t>
  </si>
  <si>
    <t>Propagation materials are obtained in compliance with variety registration laws, where applicable.</t>
  </si>
  <si>
    <t>1ed2nYvARhUQANL8yckTmH</t>
  </si>
  <si>
    <t>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</si>
  <si>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5g1godsQJRqbjZxI603Etm</t>
  </si>
  <si>
    <t>2ea1rhckQVrSaK28J1Se0f</t>
  </si>
  <si>
    <t>4elU6YivpDUP8Zg3hYzRUR</t>
  </si>
  <si>
    <t>FO 08.02.01</t>
  </si>
  <si>
    <t>4iqjXPSE8lvJDiV9GMQ6ec</t>
  </si>
  <si>
    <t>The producer uses postharvest treatments if and only if there are no existing alternatives to ensure maintenance of good quality.</t>
  </si>
  <si>
    <t>7t05lm8Lw4XLnWo0hhxAUR</t>
  </si>
  <si>
    <t>All possible alternatives for the use of postharvest treatments shall have been considered and evaluated, and chemicals shall be used only where there is no technically accepted alternative.
Postharvest treatments may include plant protection products (PPPs), inks to color flowers, and other treatments.</t>
  </si>
  <si>
    <t>5JIgB3UDpDaQaRmTmuUpoo</t>
  </si>
  <si>
    <t>64wGe3MdQzgQigsw2nGTdA</t>
  </si>
  <si>
    <t>4Z90n5MuwIly9eLPYBpn4i</t>
  </si>
  <si>
    <t>FO 08.02.02</t>
  </si>
  <si>
    <t>20MaVDaLckKttoSfeos3Pl</t>
  </si>
  <si>
    <t>All label instructions are complied with.</t>
  </si>
  <si>
    <t>7jG7jvrxakwo1mvta4fOxx</t>
  </si>
  <si>
    <t>Clear procedures shall be in place and documentation (postharvest protection product (PPP) application records, packaging/delivery dates of treated products, etc.) shall be available demonstrating that the label instructions for chemicals applied to the harvested products have been complied with.</t>
  </si>
  <si>
    <t>3l0dwSvlQzWoa2ucOBwHyF</t>
  </si>
  <si>
    <t>FO 12.01.04</t>
  </si>
  <si>
    <t>6J45yjzESm5pfHDhgPHRn6</t>
  </si>
  <si>
    <t>Workers handling hazardous substances and operating dangerous or complex equipment have evidence of competence.</t>
  </si>
  <si>
    <t>L0KUtBt6svByvlm6SUKGh</t>
  </si>
  <si>
    <t>Records shall identify all workers:
- Handling and/or administering chemicals, disinfectants, plant protection products (PPPs), biocides, and/or other hazardous substances
- Operating dangerous or complex equipment as defined in the risk assessment
- Working at heights
For each such worker, there shall be evidence of competence (e.g., certificate of training and/or records of training with evidence of attendance).
Workers under 18 years of age and pregnant or lactating workers shall not handle PPPs.
Compliance with this principle and the respective criteria shall include compliance with applicable legislation.</t>
  </si>
  <si>
    <t>4a4Qd6ndeeA7u3kN8ZP1We</t>
  </si>
  <si>
    <t>7e2OTmZvHrA9xmbHveLBmp</t>
  </si>
  <si>
    <t>GrWM6LSjdibnpeJcmYNl8</t>
  </si>
  <si>
    <t>FO 07.07.01</t>
  </si>
  <si>
    <t>4fWTkwYNixkmwSzb4mDCxq</t>
  </si>
  <si>
    <t>Obsolete plant protection products (PPPs) are securely maintained, identified, and disposed of via authorized or approved channels.</t>
  </si>
  <si>
    <t>4SPuqtLOzLqv732TYjULaN</t>
  </si>
  <si>
    <t>There shall be records indicating that obsolete PPPs have been disposed of via officially authorized channels. If this is not possible, obsolete PPPs shall be securely maintained and identifiable.</t>
  </si>
  <si>
    <t>aJyo4GEfHW26SGyqyk8my</t>
  </si>
  <si>
    <t>7B88XM07CTRiUy0OoP9p3S</t>
  </si>
  <si>
    <t>FO 07.06.04</t>
  </si>
  <si>
    <t>3aVyz322Y7flQVshYm72hn</t>
  </si>
  <si>
    <t>Empty plant protection product (PPP) containers are disposed of in such a way as to mitigate the risk to humans and the environment.</t>
  </si>
  <si>
    <t>50zFAyXuxmpe9Cup8pqmMS</t>
  </si>
  <si>
    <t>The producer shall dispose of empty PPP containers using a safe handling system prior to the disposal, and a disposal method that avoids exposing people to the contents and avoids contamination of the environment (watercourses, flora, and fauna).</t>
  </si>
  <si>
    <t>46SFKyIYeUQ3Fa48McaHks</t>
  </si>
  <si>
    <t>FO 08.02.04</t>
  </si>
  <si>
    <t>5UfC91ojx59R3i7Cj04r2n</t>
  </si>
  <si>
    <t>The producer keeps an up-to-date list of postharvest plant protection products (PPPs) that are used, and approved for use, on crops being grown.</t>
  </si>
  <si>
    <t>1xqjVh92cDMZp806ExzRff</t>
  </si>
  <si>
    <t>An up-to-date documented list shall be available that takes into account any changes in local and national PPP legislation. The list shall contain the commercial brand names of PPPs (including their active ingredient composition or beneficial organisms) that have been or are being used on registered crops grown on the farm within the last 12 months.</t>
  </si>
  <si>
    <t>1pZB76SwBalQpUvgXPZztD</t>
  </si>
  <si>
    <t>FO 08.02.05</t>
  </si>
  <si>
    <t>7GoZUgg0eg8p1SJerSnZ2e</t>
  </si>
  <si>
    <t>The producer and/or packer has consulted their customers to determine whether there are restrictions on specific postharvest treatments or any additional commercial restrictions.</t>
  </si>
  <si>
    <t>6hFMEdTjDE21sghao4Q0Us</t>
  </si>
  <si>
    <t>There shall be documentation confirming the request from the producer and/or packer for information on additional restrictions.</t>
  </si>
  <si>
    <t>6EMafRe3t5Y3mnMxnrbv8F</t>
  </si>
  <si>
    <t>FO 07.06.05</t>
  </si>
  <si>
    <t>55I6tOkcT1Y4mxJKto8VQR</t>
  </si>
  <si>
    <t>Official collection and disposal systems are used, when available, and the empty containers are then adequately stored, labeled, and handled according to the rules of that collection system.</t>
  </si>
  <si>
    <t>K2Xt0dGxhn2EH1PIf1kLn</t>
  </si>
  <si>
    <t>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</si>
  <si>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2E31HogXiNAaKumLlYx7hA</t>
  </si>
  <si>
    <t>FO 01.04.01</t>
  </si>
  <si>
    <t>6artiq6umsab9a5DNLfUrl</t>
  </si>
  <si>
    <t>Records of all training activities are kept.</t>
  </si>
  <si>
    <t>1jmTefPVICHv3u6t79jKHW</t>
  </si>
  <si>
    <t>Training records shall include:
- Topic(s) covered
- Names of trainer(s) or training provider(s)
- Names of trainee(s) (e.g., attendance list(s))
- Date of training
- Evidence of attendance (e.g., trainee signature)</t>
  </si>
  <si>
    <t>2pCca0Upzl3Nn66JUNHXeF</t>
  </si>
  <si>
    <t>6WR3u7wtuJvfHf6Z9rNIg</t>
  </si>
  <si>
    <t>FO 07.06.01</t>
  </si>
  <si>
    <t>nEqOpm2AIf8QElQWdkqM8</t>
  </si>
  <si>
    <t>Empty plant protection product (PPP) containers are triple rinsed with water before storage and disposal, and the rinsate is disposed of in such a way as to mitigate the risk to the environment.</t>
  </si>
  <si>
    <t>13ORc2C8tq9MAecH5vOKTV</t>
  </si>
  <si>
    <t>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workers’ safety nor the environment.</t>
  </si>
  <si>
    <t>62F1Dtyjl91QqbBkoZ49Ap</t>
  </si>
  <si>
    <t>FO 07.04.03</t>
  </si>
  <si>
    <t>5crGAMurW9LztWwSz5BWcT</t>
  </si>
  <si>
    <t>Plant protection product (PPP) storage is illuminated.</t>
  </si>
  <si>
    <t>4Eak4bqMEpPm96eAUPSpCh</t>
  </si>
  <si>
    <t>The storage shall be sufficiently illuminated by natural or artificial lighting to ensure that all product labels can be easily read.</t>
  </si>
  <si>
    <t>3W7dGcEqSrkGPLpK2FPpjb</t>
  </si>
  <si>
    <t>2FULGeBZj6LWC8nczRT4rt</t>
  </si>
  <si>
    <t>FO 07.08.01</t>
  </si>
  <si>
    <t>4V8968gotwCyqeEwW5U7os</t>
  </si>
  <si>
    <t>Up-to-date application records are kept of all other substances not covered under any of the sections.</t>
  </si>
  <si>
    <t>6IcSj735Z0CwpUhE88KcKB</t>
  </si>
  <si>
    <t>If preparations such as plant strengtheners, soil conditioners, or any other such substances, whether homemade or purchased, are used on registered crops, records shall be available. Records shall contain the name of the substance (e.g., plant from which it derives), the crop, the field, and the date. In the case of purchased products, the trade or commercial name, where applicable, and the active substance or ingredient, or the main source (plant, algae, mineral, etc.) shall be recorded.
The producer shall ensure that the use does not compromise workers’ health or the environment.</t>
  </si>
  <si>
    <t>3JTeuQtOc1OKqfRNulIqvM</t>
  </si>
  <si>
    <t>7KHGFzghP0Xmjm0ttH5hdv</t>
  </si>
  <si>
    <t>FO 07.04.04</t>
  </si>
  <si>
    <t>5iOjWWmKebvWXCNY1lb7Pn</t>
  </si>
  <si>
    <t>The plant protection product (PPP) storage is able to retain and manage spillage.</t>
  </si>
  <si>
    <t>2pgZ240zfjI0uCK1ntEVh8</t>
  </si>
  <si>
    <t>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</si>
  <si>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3ToajmpVrhj5TXiCLEnKzd</t>
  </si>
  <si>
    <t>FO 07.06.02</t>
  </si>
  <si>
    <t>4vLz4NZcWSGs71wJQnqitL</t>
  </si>
  <si>
    <t>The reuse of empty plant protection product (PPP) containers for purposes other than containing and transporting identical products is avoided.</t>
  </si>
  <si>
    <t>4EmyWAplyJW8kpoK68i9Cx</t>
  </si>
  <si>
    <t>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</si>
  <si>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10CP51JRtCxtSJ8KB5UYB5</t>
  </si>
  <si>
    <t>FO 07.02.04</t>
  </si>
  <si>
    <t>3XMyMaIDlzmH4u5i3DAIwf</t>
  </si>
  <si>
    <t>The producer takes active measures to prevent plant protection product (PPP) drift from neighboring plots.</t>
  </si>
  <si>
    <t>33XyRLtJc6SqB84UYNYBlp</t>
  </si>
  <si>
    <t>The producer should take active measures to avoid the risk of PPP drift from adjacent plots e.g., by making agreements and organizing communication with producers from neighboring plots in order to eliminate the risk of undesired PPP drift and by planting vegetative buffers at the edges of cropped fields.
“N/A” if not identified as a risk.</t>
  </si>
  <si>
    <t>3h3x9CFhwi5CfLaTiL0cuk</t>
  </si>
  <si>
    <t>Cnld8x4oHlmExTFHGeLjj</t>
  </si>
  <si>
    <t>55ugPmyn6XaTaK8oSmHrV9</t>
  </si>
  <si>
    <t>FO 07.04.02</t>
  </si>
  <si>
    <t>5guVjIEHKfGiQci4B9i1so</t>
  </si>
  <si>
    <t>The plant protection product (PPP) storage is structurally sound and robust.</t>
  </si>
  <si>
    <t>1fqIvEZuXdqJzf1z0ToNmy</t>
  </si>
  <si>
    <t>Storage capacity shall be sufficient to contain all PPPs and postharvest treatment products during the peak application season. The storage space shall be sturdy.
The PPPs and postharvest treatment product storage shall mitigate health and safety risks to workers and the risk of cross contamination. between the PPPs and postharvest products or with other products.
Where shelving is used, it shall be made of nonabsorbent material, and liquids shall never be stored above powders or granular formulations.</t>
  </si>
  <si>
    <t>4aPDoeTyqlNVgH7Oxvt5MN</t>
  </si>
  <si>
    <t>FO 07.02.03</t>
  </si>
  <si>
    <t>4yNkHoRkNQ2KWeVtaZU9Pf</t>
  </si>
  <si>
    <t>The producer takes active measures to prevent plant protection product (PPP) drift to neighboring plots.</t>
  </si>
  <si>
    <t>2zNHONKzxETi3BbIX6s645</t>
  </si>
  <si>
    <t>The producer shall take active measures to avoid the risk of PPP drift from own plots to neighboring production areas. This may include, but is not limited to, knowledge of what neighbors are growing, planting living fences, maintenance of spray equipment, etc.</t>
  </si>
  <si>
    <t>4EifHPT6iAprFqaYjJcXPx</t>
  </si>
  <si>
    <t>FO 07.02.05</t>
  </si>
  <si>
    <t>1R7EwVRah5G1jhskea8SV2</t>
  </si>
  <si>
    <t>Management of plant protection products (PPPs) is supported with metrics.</t>
  </si>
  <si>
    <t>5l93DtjFoXqz0JAA6QL7sA</t>
  </si>
  <si>
    <t>Recommended metrics are: kg of active ingredient of PPP used/crop/ha/month.
In Option 2 producer groups, evidence at quality management system (QMS) level is acceptable. Results (data) on metrics at producer group and farm level should be available to indicate compliance.</t>
  </si>
  <si>
    <t>bGUOIClk5fJfkQ2PSC5Yo</t>
  </si>
  <si>
    <t>FO 08.02.06</t>
  </si>
  <si>
    <t>5U8Vx9MpsJygYG01oH1KVV</t>
  </si>
  <si>
    <t>Records of postharvest treatment applications are kept.</t>
  </si>
  <si>
    <t>2u8pRcgSaYvwrYZN2DuKe1</t>
  </si>
  <si>
    <t>The following information shall be included in all records of postharvest plant protection product (PPP) applications:
- The lot or batch of harvested product treated
- The name or reference of the farm or harvested product-handling site where the treatment was undertaken
- The exact dates (day/month/year) of the applications
- The type of treatment used for PPP application (spraying, drenching, gassing, etc.)
- The justification for the application (i.e., common name of pest to be treated)
- The complete trade name and active ingredient (including formulation) or beneficial organism with scientific name
- The amount of PPP applied in weight or volume per liter of water or other carrier medium
- The name of the person who has applied the PPP to the harvested product</t>
  </si>
  <si>
    <t>zTeiFZvpwcYT8I0X4LGjd</t>
  </si>
  <si>
    <t>FO 07.02.02</t>
  </si>
  <si>
    <t>ESMl2rsHwSsDjgIOJPzsb</t>
  </si>
  <si>
    <t>Additional records of all plant protection product (PPP) applications are kept.</t>
  </si>
  <si>
    <t>3bv58dsNmSqipeoICDQp3</t>
  </si>
  <si>
    <t>Additional records shall include:
- Name of applicator: The full name and/or signature of the responsible person(s) applying the PPPs shall be recorded. For electronic software systems, measures shall be in place to ensure authenticity of records. If there is a team of workers doing the application, all workers shall be listed in the records.
- Technical authorization for the application: The technically responsible person making the decision on the use and the doses of the PPP(s) being applied shall be identified in the records.
- Type of machinery or application equipment/method used (backpack sprayer, high-volume, U.L.V., irrigation system, dusting, fogger, aerial, or another method) for all the PPPs applied shall be detailed in all PPP application records (if there are various units, these are identified individually).
- Weather conditions at time of application: The local weather conditions (wind, sunny/overcast, humidity, etc.) affecting effectiveness of treatment or drift to neighboring crops shall be recorded for each application. This may be in the form of pictograms with tick boxes, text information, or another viable system on the record.
“N/A” for covered crops.</t>
  </si>
  <si>
    <t>53cLJ9maGxLIO7jJOMikQa</t>
  </si>
  <si>
    <t>FO 07.02.01</t>
  </si>
  <si>
    <t>6mcPz7oiGiYrYac6mw0PKv</t>
  </si>
  <si>
    <t>Records of plant protection product (PPP) applications are kept.</t>
  </si>
  <si>
    <t>574GrQ03QNPOZSjdb0z8ka</t>
  </si>
  <si>
    <t>All PPP application records shall specify the following information:
- Crop
- Field or greenhouse
- Area of application (m2 or ha)
- Date (day/month/year) and end time of application
- Justification (e.g., name of the pest(s) treated)
- Complete product trade name of the PPP (including formulation)
- Name of active ingredient and concentration in commercial product (g/kg or g/l)
- PPP quantity applied (i.e., quantity of commercial concentrated product): Amount of PPP to be applied expressed in weight or volume, or the total quantity of water (or other carrier medium)
- Total spray volume applied (quantity of water or other carrier medium)</t>
  </si>
  <si>
    <t>iHndUfPyGPYoulIuDy0lW</t>
  </si>
  <si>
    <t>FO 08.02.03</t>
  </si>
  <si>
    <t>678lNGAFWVAd6zYC06Hdxm</t>
  </si>
  <si>
    <t>The producer uses only those plant protection products (PPPs) that are officially registered in the country of use and approved for postharvest use.</t>
  </si>
  <si>
    <t>7ildka7gc2HYQQALZvZURx</t>
  </si>
  <si>
    <t>All postharvest PPPs or any other postharvest treatments used on the harvested products shall be officially registered or permitted by the appropriate governmental organization in the country of application, approved for use in the country of application, and approved for postharvest use as indicated on the biocide and PPP labels. Where no official registration scheme exists, refer to the GLOBALG.A.P. guideline on this subject and to “International Code of Conduct on the Distribution and Use of Pesticides” of the Food and Agriculture Organization (FAO).</t>
  </si>
  <si>
    <t>5QyCDmg1wno1ftPKe7flLi</t>
  </si>
  <si>
    <t>FO 04.07.03</t>
  </si>
  <si>
    <t>5FgeUo6lbxWEXyLXK0k6iY</t>
  </si>
  <si>
    <t>Fertilizers and biostimulants are stored in an appropriate manner that reduces the risk of environmental contamination.</t>
  </si>
  <si>
    <t>1UKtiHNZKo2wfTeOGYsq3j</t>
  </si>
  <si>
    <t>Fertilizers (organic and inorganic) and biostimulants shall be stored in a manner that poses minimum risk of contamination to water sources.
In the absence of other applicable legislation, liquid fertilizer stores/tanks shall be surrounded by an impermeable barrier able to contain a capacity of 110% of the volume of the largest container.</t>
  </si>
  <si>
    <t>IKtB5yVMmBF7k4LaDgUZw</t>
  </si>
  <si>
    <t>3yiRDwLwt1Ow5dQeFJqM2k</t>
  </si>
  <si>
    <t>5KIEflmEkRab02DSZ7tcaP</t>
  </si>
  <si>
    <t>FO 07.04.01</t>
  </si>
  <si>
    <t>3aQOEnj8eAzLTpikWEqcUk</t>
  </si>
  <si>
    <t>Plant protection products (PPPs), biocontrol agents and/or postharvest treatment products are stored in accordance with basic rules to ensure safe storage and use.</t>
  </si>
  <si>
    <t>2uFRUr6M245qtEQLJx3MZc</t>
  </si>
  <si>
    <t>The PPP storage shall:
- Comply with all the appropriate current national, regional, and local legislation and regulations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Prevent cross contamination between PPPs and harvested products and other materials by the use of a physical barrier (wall, sheeting, etc.)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</si>
  <si>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7Y4CA7DOpZiZGcCS2TsFB</t>
  </si>
  <si>
    <t>FO 04.07.05</t>
  </si>
  <si>
    <t>6IKBjVwScW5tZXiQMMoM3p</t>
  </si>
  <si>
    <t>Concentrated acids are stored safely.</t>
  </si>
  <si>
    <t>2VuZYDj7GWlhIN9HavLIpS</t>
  </si>
  <si>
    <t>Concentrated acids shall be stored separately from any other materials, in a separate, lockable room, unless stored according to the requirements for plant protection product (PPP) storage.</t>
  </si>
  <si>
    <t>3vCxH2ZLcwjwO6MVABDrBg</t>
  </si>
  <si>
    <t>FO 04.07.02</t>
  </si>
  <si>
    <t>DvlfGfgDhtpFiguyfsg7s</t>
  </si>
  <si>
    <t>Fertilizers and biostimulants are stored in a covered, clean, and dry area.</t>
  </si>
  <si>
    <t>6EUWaH1oYYCSInaXNrAPGS</t>
  </si>
  <si>
    <t>The storage area for inorganic fertilizers shall be:
- Well ventilated and free from rainwater or heavy condensation
- Free from waste, not constituting a breeding place for rodents, and allowing easy clearing of spillage and leakage
-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t>
  </si>
  <si>
    <t>66qErdVVkFZQdnuAWgf1Ft</t>
  </si>
  <si>
    <t>FO 04.06.02</t>
  </si>
  <si>
    <t>587smrh9ckYOVC2Ik4U72x</t>
  </si>
  <si>
    <t>Management of fertilizers is supported with metrics.</t>
  </si>
  <si>
    <t>SBDi16gZyUYDsYVLf6LGK</t>
  </si>
  <si>
    <t>Acceptable metrics allow calculating the following:
- Kg of nitrogen (in organic and inorganic fertilizers) used/ha/month
- Kg of phosphorus (in organic and inorganic fertilizers) used/ha/month
Metrics should refer to inorganic and organic fertilizers, units of time (e.g., growing cycle), and amounts of fertilizer per ha of production.
In Option 2 producer groups, evidence at quality management system (QMS) level is acceptable. Results (data) on metrics at producer group and farm level should be available to indicate compliance.</t>
  </si>
  <si>
    <t>4lUZQXD5tjtX2glVe4lraA</t>
  </si>
  <si>
    <t>5DS7FHDtDqEaVYAUQwziPe</t>
  </si>
  <si>
    <t>FO 07.01.02</t>
  </si>
  <si>
    <t>2WDxttFeQcR5YMRMS7TDSj</t>
  </si>
  <si>
    <t>Plant protection products (PPPs) applied are appropriate for the crop/use site and target – either specifically or generally – as recommended on the product label or through other approvals.</t>
  </si>
  <si>
    <t>6GtuXmPqQVBKuDM7TakKVo</t>
  </si>
  <si>
    <t>A system shall be in place to ensure that PPPs are used as authorized for the crop – either specifically or generally – or authorized for the use site and intended purpose (i.e., for the pest or target of the intervention), as per label recommendations or official registration body publication.
If the producer uses PPPs that are currently authorized for use on greenhouse ornamental nonfood or terrestrial ornamental nonfood sites, there shall be evidence of official approval for use of that PPP on that crop in that country (where such an official registration scheme exists). All PPPs shall be correctly and properly labeled.
Examples of registrations that are meant generally for ornamentals: “Flowering ornamentals like roses, daisies;” “Flowers such as roses and daises;” “Ornamentals;” “Bulbs;” “Potted and bedding plants.”
Examples of registrations that are meant generally for targets: One product label may specifically and exclusively refer to “green aphids,” while a different product label may mention green aphids but also mention “piercing and sucking insects” in general.</t>
  </si>
  <si>
    <t>1WOpilQQJvvs3HIzyLlTD7</t>
  </si>
  <si>
    <t>GUdCaPaR66EtZcJlULth2</t>
  </si>
  <si>
    <t>FO 04.07.01</t>
  </si>
  <si>
    <t>46jU0oWVCbq2AnWSJ4dZo1</t>
  </si>
  <si>
    <t>Fertilizers and biostimulants are stored in an appropriate manner to avoid cross contamination.</t>
  </si>
  <si>
    <t>7aXxQwlv6K6KxcO6gZJQWm</t>
  </si>
  <si>
    <t>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</si>
  <si>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hRD9LVRWdv0Xjfts40xHo</t>
  </si>
  <si>
    <t>FO 07.01.01</t>
  </si>
  <si>
    <t>1Z7FitepGC9URTjFiOHfEO</t>
  </si>
  <si>
    <t>Only treatments with plant protection products (PPPs) authorized for the country of production are used.</t>
  </si>
  <si>
    <t>2adxv8PVWEoHu4efa5Ir70</t>
  </si>
  <si>
    <t>A system shall be in place to ensure that PPPs are used as authorized for the country where the crop is grown.
Evidence may take the form of reference lists (online acceptable), product labels, or descriptions of prevailing regulations properly referenced to the source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changes in local and national legislation for PPPs shall be available for all commercial brand products (including any active ingredient compositions) used.
It shall be possible to identify in the list whether a PPP has an active ingredient that is listed by the World Health Organization (WHO) as “Extremely Hazardous (Class Ia)” (see “The WHO recommended classification of pesticides by hazard and guidelines to classification,” 2019).</t>
  </si>
  <si>
    <t>1JT3rh2ZAKh85BfXXhPzg9</t>
  </si>
  <si>
    <t>FO 04.05.04</t>
  </si>
  <si>
    <t>2KTMgQcCqZhtUkGASryB8m</t>
  </si>
  <si>
    <t>The use of human sewage sludge is prohibited on the farm.</t>
  </si>
  <si>
    <t>2zFLwe1nGYErNd1lixBwcM</t>
  </si>
  <si>
    <t>Human sewage sludge shall never be used in the production of registered crops. The use of human sewage sludge that has been composted or incorporated into a commercially available product is not permitted, regardless of lawful use according to prevailing regulations.</t>
  </si>
  <si>
    <t>7o4R1VJX1KXn6Y2mK3KBnX</t>
  </si>
  <si>
    <t>4EKmI6V90BbBRZN1zYfwg6</t>
  </si>
  <si>
    <t>FO 04.05.03</t>
  </si>
  <si>
    <t>5prhapjRdOGrMLZiOeUTBs</t>
  </si>
  <si>
    <t>A risk assessment for organic fertilizer is conducted as per intended use.</t>
  </si>
  <si>
    <t>1IKN3K9YwKL6XTA5elx0Om</t>
  </si>
  <si>
    <t>A risk assessment for organic fertilizer shall be conducted, covering the crop, the workers’ health, and the environment. It shall consider the following:
- Type of organic fertilizer
- Method of treatment to obtain (stabilize) the organic fertilizer
- Microbial contamination (plant and human pathogens)
- Weed/Seed content
- Heavy metal content
This also applies to substrates from biogas plants.
For commercially available organic fertilizers, accompanying documentation and certifications of quality and content may be substituted for a risk assessment.</t>
  </si>
  <si>
    <t>6zj2erHsaBPCe0HuXQW3S1</t>
  </si>
  <si>
    <t>FO 04.06.01</t>
  </si>
  <si>
    <t>2Davy1tIJGEmHWnOvxBUzI</t>
  </si>
  <si>
    <t>Up-to-date records of all fertilizer and biostimulant applications are kept.</t>
  </si>
  <si>
    <t>5gpocTCS8uBPSmPWCgfLDx</t>
  </si>
  <si>
    <t>Records shall be kept of each fertilizer (organic and inorganic) and biostimulant application, including in hydroponic and fertigation systems. The records shall include:
- Name or reference of the field or greenhouse
- Name of the crop
- Application date (day, month, and year)
- Name and concentration of fertilizer applied
- Applied quantities
- Name of the applicator(s)
- Method of application</t>
  </si>
  <si>
    <t>yYfmpzUcjVrVUpET9puir</t>
  </si>
  <si>
    <t>FO 03.02.01</t>
  </si>
  <si>
    <t>5JICZ11hYtcuntJVXL8dZq</t>
  </si>
  <si>
    <t>Information on chemical treatments is available for purchased propagation materials.</t>
  </si>
  <si>
    <t>1S9d8dJkFbTycsuJ9rGRVT</t>
  </si>
  <si>
    <t>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t>
  </si>
  <si>
    <t>AsizSx9djd7Hn9BlLrbya</t>
  </si>
  <si>
    <t>5fY0dHHsLorXcZmofemIZE</t>
  </si>
  <si>
    <t>FO 03.04.01</t>
  </si>
  <si>
    <t>4zEpxwe9BwgbVB9SWKQU05</t>
  </si>
  <si>
    <t>Propagation material sourced from suppliers who do not have GLOBALG.A.P. certification for plant propagation material, flowers and ornamentals, or an equivalent need to complete a transition period.</t>
  </si>
  <si>
    <t>484LY2hRCRJOR2L4mRy7l3</t>
  </si>
  <si>
    <t>Crops shall be grown under the ownership of the producer with GLOBALG.A.P. certification for flowers and ornamentals at least three months before being sold as coming from certified production processes.
In the case where the growing cycle is shorter than three months, the crops shall be grown by the producer for at least two thirds of the growing cycle, and in the case of flowers, growing under the standard’s conditions shall also start before the flower has opened.
The beginning of the growing period is measured from sowing, when the cuttings are planted, or when the plant propagation materials are put in water.
In the case of flower bulbs:
- If flower bulbs are bought to be sold as bulbs, they shall have GLOBALG.A.P. certification for flowers and ornamentals or plant propagation material, or equivalent benchmarked scheme.
- If flower bulbs are bought to produce more bulbs (multiplication), they do not need to have a certification.
- If flower bulbs are bought to produce cut flowers or flowering bulbs (potted plants), they shall be with the producer during the transition period (three months or two thirds of the growing cycle), which in the case of flowering bulbs includes bulb preparation (warm and cold rooms) and greenhouses.
Note: This situation is not considered parallel ownership, and producers do not need to register for it in the GLOBALG.A.P. IT systems.</t>
  </si>
  <si>
    <t>4CTLgpMoXEpcE8tXLndCGp</t>
  </si>
  <si>
    <t>3RDU80FZodR5KDkY5DZdlS</t>
  </si>
  <si>
    <t>FO 03.02.02</t>
  </si>
  <si>
    <t>1p0Cq2A27CySkwm1RrB4CI</t>
  </si>
  <si>
    <t>Up-to-date records on all chemical treatments applied on in-house propagation materials are available.</t>
  </si>
  <si>
    <t>4WlfaS6rmgWvPMSYrh9mZ8</t>
  </si>
  <si>
    <t>Records of all plant protection product (PPP) treatments applied during the plant propagation period for in-house plant nursery propagation shall be available and include:
- Location
- Date
- Trade name and active ingredient of each product
- Name of applicator
- Justification for application
- Quantity
- Machinery used
This principle and the respective criteria apply primarily to short cycle crops and would not apply to most trees, where propagation and active production are separated by longer periods of time.</t>
  </si>
  <si>
    <t>5upjI0ZtTQomHG812FtHPb</t>
  </si>
  <si>
    <t>FO 03.01.02</t>
  </si>
  <si>
    <t>7eeTsAvbjZiwKsadKbm4h9</t>
  </si>
  <si>
    <t>Propagation materials are obtained in compliance with intellectual property laws.</t>
  </si>
  <si>
    <t>7x2vmH9vjrZUXmgBj8UR3k</t>
  </si>
  <si>
    <t>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</si>
  <si>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3iN0dj8MxhwAmPvSDUtPip</t>
  </si>
  <si>
    <t>FO 03.01.03</t>
  </si>
  <si>
    <t>1vfR7mPzpgsEuOzxYQSVpX</t>
  </si>
  <si>
    <t>Plant health quality control systems are implemented and recorded for in-house propagation materials.</t>
  </si>
  <si>
    <t>1ZM8ezuRzhI0wZlFFX22LM</t>
  </si>
  <si>
    <t>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</si>
  <si>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2yjAJyULi3j37ZPavtL4qj</t>
  </si>
  <si>
    <t>FO 07.09.01</t>
  </si>
  <si>
    <t>7cV2OU4CTleRSpdlVRd15P</t>
  </si>
  <si>
    <t>Equipment, tools, and devices are fit for purpose and maintained.</t>
  </si>
  <si>
    <t>5XHQSfRkpyXmYdb8NPbdrt</t>
  </si>
  <si>
    <t>Equipment, tools, and devices (scales, plant protection product (PPP) or fertilizer application equipment, thermometers, pH meters, etc.) shall be maintained and, where applicable, calibrated at least annually.
Equipment maintenance, calibration (where applicable), and repairs shall be documented. Maintenance activities shall not present risks to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</si>
  <si>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1zDGYHavQ1Y1HUI9R90OOZ</t>
  </si>
  <si>
    <t>1NFjOpRSK9GSK6XEPeZpKu</t>
  </si>
  <si>
    <t>FO 07.04.05</t>
  </si>
  <si>
    <t>SzQhXhqkQR4W5vaIC4hJb</t>
  </si>
  <si>
    <t>The purchase and use of plant protection products (PPPs) are tracked at appropriate intervals.</t>
  </si>
  <si>
    <t>2UrfPnwdfZn55S5UlEdeKC</t>
  </si>
  <si>
    <t>The stock inventory (type and amount of PPPs stored; number of units, e.g., bottles, is allowed) shall be updated within an appropriate interval (season, every two months, etc.) after there is movement of the stock (in and out). The stock update can be calculated by registration of supply (invoices or other records of incoming PPPs) and use (treatments/applications), but there shall be regular checks of the actual content to avoid deviations with calculations.</t>
  </si>
  <si>
    <t>2VUUTTg4oJ8LFPhvu4fC44</t>
  </si>
  <si>
    <t>FO 12.01.03</t>
  </si>
  <si>
    <t>s8kTetx6ljCGPmRufBYbw</t>
  </si>
  <si>
    <t>All staff have received health and safety training according to the risk assessment.</t>
  </si>
  <si>
    <t>15FcMYvTOwqB6CogF9CAOc</t>
  </si>
  <si>
    <t>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
- Include specialized training for workers in accordance with assigned tasks (control atmosphere storages, limited ventilation areas, fertilizer and chemical handling, machine operation, etc.)</t>
  </si>
  <si>
    <t>78zLnHv198GlquhgE5Xnsy</t>
  </si>
  <si>
    <t>FO 12.01.01</t>
  </si>
  <si>
    <t>15OCmlUeCg0DEG1iJX3h5T</t>
  </si>
  <si>
    <t>There is a documented risk assessment for workers’ health and safety.</t>
  </si>
  <si>
    <t>6ZkFbMfvjyEjtDSLAD31d4</t>
  </si>
  <si>
    <t>The documented risk assessment shall reflect conditions on the farm, including worker facilities and any on-farm worker housing. The risk assessment shall be reviewed and updated annually and when changes occur that impact workers’ health and safety (changes in local authority sanitary rules on infectious diseases, new machinery, new buildings,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slurry tanks, working at heights, etc.</t>
  </si>
  <si>
    <t>7aUlOywhjzxAWEsbUXrmz2</t>
  </si>
  <si>
    <t>FO 04.07.04</t>
  </si>
  <si>
    <t>7eiLgdfjn8noxDdtSndXxB</t>
  </si>
  <si>
    <t>The purchase and use of fertilizers and/or biostimulants are tracked at appropriate intervals.</t>
  </si>
  <si>
    <t>2ovyYKAj81rirA5MhoKgBc</t>
  </si>
  <si>
    <t>The producer shall track fertilizer and/or biostimulant purchases and use by means of invoices, beginning and end of season or growing cycle reconciling, or other systematic methods. The stock does not need to be inventoried monthly. Whatever tracking and reconciliation process is used shall allow for identification of loss of fertilizer and/or biostimulant through theft or overapplication.</t>
  </si>
  <si>
    <t>d2dn4gZTWN0Vd33TcLQqM</t>
  </si>
  <si>
    <t>FO 07.01.03</t>
  </si>
  <si>
    <t>7qzhmlNm19Esa9lDhWWWsw</t>
  </si>
  <si>
    <t>Invoices and/or procurement documentation of plant protection products (PPPs) and postharvest treatments are kept.</t>
  </si>
  <si>
    <t>5xBGoKWWDIW4UQEp7CnzhZ</t>
  </si>
  <si>
    <t>Efforts shall be made to avoid illegal and counterfeit PPPs.
Invoices, procurement documentation, or packing slips of all PPPs used and/or stored shall be retained.</t>
  </si>
  <si>
    <t>1Bx9mR3IRQHnLgvz9dTa3R</t>
  </si>
  <si>
    <t>FO 12.01.05</t>
  </si>
  <si>
    <t>JSULzDRw35fo2HnkfN2m3</t>
  </si>
  <si>
    <t>Accident and emergency procedures are displayed and communicated.</t>
  </si>
  <si>
    <t>75t3ovHTSpQAsXHyd1vA6S</t>
  </si>
  <si>
    <t>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t>
  </si>
  <si>
    <t>1r6kK9pNHq0v9ShCqpGho2</t>
  </si>
  <si>
    <t>FO 07.09.02</t>
  </si>
  <si>
    <t>c8OPl8ooOiF4dZxF7mnR7</t>
  </si>
  <si>
    <t>The plant protection product (PPP) and fertilizer equipment is stored in such a way as to prevent risks to people’s health or the environment.</t>
  </si>
  <si>
    <t>3YtAzNNz2ht9B0PRX7evre</t>
  </si>
  <si>
    <t>The equipment used in the application of PPPs (spray tanks, backpack sprayers, etc.) shall be stored in a secure way that prevents risks to people’s health, environmental pollution and/or contamination of the harvested products.</t>
  </si>
  <si>
    <t>7rqNxZDAwppf7YGipvTAOy</t>
  </si>
  <si>
    <t>FO 12.01.02</t>
  </si>
  <si>
    <t>27vur6cdy1u2hxPpsrVkb1</t>
  </si>
  <si>
    <t>The farm has health and safety procedures.</t>
  </si>
  <si>
    <t>2U59hoAGEWFr2fRSKmhHg6</t>
  </si>
  <si>
    <t>The health and safety procedures shall address the points identified in the risk assessment and be appropriate to the farming operations. The procedures shall include hygiene instructions. The health and safety procedures, including hygiene instructions, shall be reviewed annually and updated when the risk assessment changes.
The farm infrastructure, facilities, on-farm worker housing, and equipment shall be constructed and maintained to minimize health and safety hazards for workers. Compliance with prevailing regulations shall be required.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The procedures shall be visibly displayed for workers (including subcontractors) and visitors by way of clear signs (pictures) and/or in the predominant language(s) of the workforce.
The hygiene instructions shall include, at a minimum:
- Requirement to wash hands
- Limitation on smoking, eating, and drinking to designated areas
Consideration shall be given to workers at greater risk, including workers under 18 years of age, and pregnant or lactating women.
Whenever accidents occur, the cause shall be reviewed and appropriate preventive actions included in revised health and safety procedures.</t>
  </si>
  <si>
    <t>5XDFB6E14Zya6OHP12zx4G</t>
  </si>
  <si>
    <t>FO 01.04.02</t>
  </si>
  <si>
    <t>3eUC55MeR7j4tJb4uAMWfa</t>
  </si>
  <si>
    <t>Individuals responsible for technical decision-making on inputs can demonstrate competence.</t>
  </si>
  <si>
    <t>6fhVpSmHvNaSXIkmAJAKNk</t>
  </si>
  <si>
    <t>Individuals responsible for technical decisions such as:
- Determining quantity and type of fertilizer (organic or inorganic)
- Choosing plant protection products (PPPs)
- Making decisions on PPP applications (at propagation, preharvest, and/or postharvest)
shall be able to demonstrate sufficient technical competence.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</si>
  <si>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3k15VkplHGX2PgLKNCmrCz</t>
  </si>
  <si>
    <t>FO 11.03</t>
  </si>
  <si>
    <t>7totwDd9gWGmkequsaXWYR</t>
  </si>
  <si>
    <t>The plan to improve energy efficiency considers minimizing the use of nonrenewable energy.</t>
  </si>
  <si>
    <t>5AtxuNFwxpH35RV2aMmGgK</t>
  </si>
  <si>
    <t>The producer shall consider reducing the use of nonrenewable energy to the lowest possible and using renewable energy instead.
One example of a metric which can be used to follow on the use of nonrenewable energy is: proportion of renewable/nonrenewable sources as percentage (%) of the total</t>
  </si>
  <si>
    <t>4d9ucNGdAsunr2tbELZ2oO</t>
  </si>
  <si>
    <t>3JRs9sAPxoXUahQZyIHx5j</t>
  </si>
  <si>
    <t>FO 11.02</t>
  </si>
  <si>
    <t>724J7qC3cZvLDK75pEhuKu</t>
  </si>
  <si>
    <t>Based on the results of the monitoring, there is a plan to improve energy efficiency on the farm.</t>
  </si>
  <si>
    <t>z9B9w7A2V6PtOI0rxms5a</t>
  </si>
  <si>
    <t>There shall be evidence that energy records are analyzed at least annually to:
- Identify opportunities to improve energy efficiency
- Establish self-defined targets
Acceptable metrics can include, for example: the total amount of energy used on the farm per month.
Farming equipment shall be selected and maintained for optimum energy consumption.</t>
  </si>
  <si>
    <t>6PgJUOQP7XxD6372lBM8lX</t>
  </si>
  <si>
    <t>FO 04.05.01</t>
  </si>
  <si>
    <t>5hk2Xwp40fHNApJclVmm6S</t>
  </si>
  <si>
    <t>The content of major nutrients (nitrogen, phosphorus, potassium) in applied fertilizers is known.</t>
  </si>
  <si>
    <t>PnXKCWiJP3JSwxaq5sIw5</t>
  </si>
  <si>
    <t>Documented evidence/labels detailing major nutrient content (or recognized standard values) shall be available for all fertilizers (organic and inorganic) used on registered crops within the last 24 months. In the case of the first audit, records for the last three months should be available.</t>
  </si>
  <si>
    <t>7hMevDUzptlKptbCXwxgER</t>
  </si>
  <si>
    <t>FO 04.04.01</t>
  </si>
  <si>
    <t>4CJA1bTPWTaL67RQvEF1ua</t>
  </si>
  <si>
    <t>The application of fertilizers considers crop needs and the nutrient contribution of fertilizers, aiming to minimize nutrient loss.</t>
  </si>
  <si>
    <t>2I0rxthUS40IF40FF6Ech5</t>
  </si>
  <si>
    <t>The producer shall make a fertilizer application program (time, frequency, and quantity), to minimize nutrient loss. The program shall take into consideration:
- The nutritional needs of the crop
- The nutrient contribution of fertilizer applications including organic amendments and water used in irrigation
- Maintaining soil fertility
Records of analyses and/or crop-specific literature shall be available as evidence.
The producer shall perform calculations at least once for every single crop harvested and on a justified regular basis (e.g., every two weeks in closed systems) for continuously harvested product. (The analysis may be conducted with on-farm equipment or mobile kits).</t>
  </si>
  <si>
    <t>3R84nmeK4iATbuwZ2gsDsb</t>
  </si>
  <si>
    <t>2AkWRCSbZwSgg3JGSyni9q</t>
  </si>
  <si>
    <t>FO 04.01.03</t>
  </si>
  <si>
    <t>52qPpkstBpYpRFeBckj96R</t>
  </si>
  <si>
    <t>The producer uses techniques to reduce the possibility of soil erosion.</t>
  </si>
  <si>
    <t>5IJBYr8bZODD3BxhUSqqyO</t>
  </si>
  <si>
    <t>There shall be evidence of control practices and remedial measures (mulching, crossline techniques on slopes, drains, sowing grass or green fertilizers, trees and shrubs on the borders of sites, etc.) to minimize soil erosion (from water, wind, etc.).</t>
  </si>
  <si>
    <t>6GGR163KNx1sTit3j0ivMP</t>
  </si>
  <si>
    <t>6A3ffduopCYBDPs2ia3uU2</t>
  </si>
  <si>
    <t>FO 04.01.02</t>
  </si>
  <si>
    <t>39xZjmLqFSsQLcx4jxucfr</t>
  </si>
  <si>
    <t>Techniques have been used to improve or maintain soil structure and avoid soil compaction.</t>
  </si>
  <si>
    <t>4AQrfhuw1XUq5syMhe9slM</t>
  </si>
  <si>
    <t>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</si>
  <si>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2VjbjKk5ZqRQIy6Ryw04qk</t>
  </si>
  <si>
    <t>FO 02.02.01</t>
  </si>
  <si>
    <t>3Yat03GoAbPwA2OY4OQIae</t>
  </si>
  <si>
    <t>An effective system is in place to identify all products originating from GLOBALG.A.P. certified processes and segregate them from products originating from noncertified processes.</t>
  </si>
  <si>
    <t>7HpRGU2C5UYrKq7iYxFAgT</t>
  </si>
  <si>
    <t>It shall be possible to identify all products originating from GLOBALG.A.P. certified production processes and to keep them separate from products originating from noncertified production processes.</t>
  </si>
  <si>
    <t>1WLl5crwUtAKu9uhWYEzsL</t>
  </si>
  <si>
    <t>51dEJevgLccjgMv2X3yorp</t>
  </si>
  <si>
    <t>FO 02.01.01</t>
  </si>
  <si>
    <t>2RGt3WXChRG9iwAqcBYvLg</t>
  </si>
  <si>
    <t>All registered products are traceable back to and from the registered farm where they were produced and handled (where applicable).</t>
  </si>
  <si>
    <t>5INJbIfIWDA06PlCdtRcBg</t>
  </si>
  <si>
    <t>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t>
  </si>
  <si>
    <t>2PabgCVl2axbE6gvoMhnNb</t>
  </si>
  <si>
    <t>7i5C0hXneQ9Ts42qUlx9bT</t>
  </si>
  <si>
    <t>FO 04.01.01</t>
  </si>
  <si>
    <t>8q0QyJe8VQ0q31RTbRIoF</t>
  </si>
  <si>
    <t>Crop rotation for annual crops is implemented, where feasible.</t>
  </si>
  <si>
    <t>0YSzElRiDaTUIYsJUtNFw</t>
  </si>
  <si>
    <t>When rotations of annual crops to improve soil structure and minimize soil-borne pests and diseases are carried out, this shall be verifiable from planting dates or crop or field records. Records shall exist for the previous two-year rotation.</t>
  </si>
  <si>
    <t>7hKDqZkTX1Q5kvgZ0W5O7M</t>
  </si>
  <si>
    <t>FO 11.04</t>
  </si>
  <si>
    <t>56MlIoiVhpqDAX4I6SzR3S</t>
  </si>
  <si>
    <t>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t>
  </si>
  <si>
    <t>4pSbVhVwAMWiQWAwG4IutM</t>
  </si>
  <si>
    <t>Available evidence should indicate that the producer:
- Has awareness and knowledge of how on-farm practices can contribute to reducing GHG emissions and removing them from the atmosphere, for example in connection to energy, soil health, fertilizers, and organic waste
-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In Option 2 producer groups, evidence at quality management system (QMS) level is acceptable.</t>
  </si>
  <si>
    <t>27FMOAVaX4IEkKoIk7PSnI</t>
  </si>
  <si>
    <t>FO 11.01</t>
  </si>
  <si>
    <t>ZpMtnUrfTULrcW8ukgaKU</t>
  </si>
  <si>
    <t>On-farm energy use is monitored.</t>
  </si>
  <si>
    <t>6SKD08l7RitlmvQU66c0zQ</t>
  </si>
  <si>
    <t>There shall be records of on-farm energy use (e.g., invoices detailing energy consumption). The producer (or, where applicable, the quality management system (QMS) manager) shall be aware of:
- Where and how energy is consumed (process, machinery, other)
- Amounts of energy used per source (electricity, fuels, other)
- Proportion of renewable vs. nonrenewable energy used, where such information is available
In the absence of energy meters (e.g., for small producers), estimations are acceptable.
In Option 2 producer groups, evidence at QMS level is acceptable.</t>
  </si>
  <si>
    <t>51s66F4cAuh8nQZEHezyxl</t>
  </si>
  <si>
    <t>FO 10.08</t>
  </si>
  <si>
    <t>7aamMu8P6Yc8FsFHl0QR6f</t>
  </si>
  <si>
    <t>The producer takes action to avoid introducing or releasing invasive alien plant species in the production system and neighboring ecosystem.</t>
  </si>
  <si>
    <t>2qOynEWWQqGM6buo9SqYYP</t>
  </si>
  <si>
    <t>The producer should be aware of a list of invasive alien species considered as such by the country of production, if such a list exists.
The producer should demonstrate that actions have been taken to avoid production, marketing, introduction, or release of these species in the farm and/or the neighboring ecosystem.</t>
  </si>
  <si>
    <t>2DznCTtvpRiz2P1ZGSQpKJ</t>
  </si>
  <si>
    <t>FO 10.07</t>
  </si>
  <si>
    <t>1ICrH0w21rXPvo7FoetNwo</t>
  </si>
  <si>
    <t>The producer is aware of the country of production’s and intended destination market’s regulations, if existing, on invasive alien species.</t>
  </si>
  <si>
    <t>3DNF6X193tXoykMO0eysg9</t>
  </si>
  <si>
    <t>The producer or the producer’s customer should have available information on the regulations on invasive alien species for all countries in which products are intended to be produced or traded (domestic and/or international). A list of invasive alien species should exist for the country of production and for each intended country of destination.
Not applicable if there is no list specifying the invasive alien species for the country of production or destination.
Not applicable if the producer does not know to the country of destination of the product.</t>
  </si>
  <si>
    <t>3egXBnPjG5Gj9vM0NuVcFb</t>
  </si>
  <si>
    <t>FO 10.06</t>
  </si>
  <si>
    <t>4GposK99TclzOvqOh2oArq</t>
  </si>
  <si>
    <t>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t>
  </si>
  <si>
    <t>1UXhkrmigkMT0g7jWbEBXb</t>
  </si>
  <si>
    <t>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</si>
  <si>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13DK8cGOKR657oSzxiJAq8</t>
  </si>
  <si>
    <t>FO 10.01</t>
  </si>
  <si>
    <t>4fnqIMWfGwkynwIHdmWyjG</t>
  </si>
  <si>
    <t>The producer recognizes the farm as an agricultural ecosystem that interacts with neighboring landscapes (while the legal scope of the producer is on the farm).</t>
  </si>
  <si>
    <t>66fXk9LEp0e5jHU8fsaPzA</t>
  </si>
  <si>
    <t>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 with the landscapes beyond the farm.
- The producer shows awareness of or participation in projects, joint action, or collaboration with other producers or stakeholders in sector- or crop-specific initiatives, etc.</t>
  </si>
  <si>
    <t>2yjQxyZbyorYnlPl4Lo6Zk</t>
  </si>
  <si>
    <t>FO 10.02</t>
  </si>
  <si>
    <t>1d6Vr8TQDjfly4xH7qvw8Z</t>
  </si>
  <si>
    <t>Unproductive sites are used as ecological focus area to protect and enhance biodiversity.</t>
  </si>
  <si>
    <t>TI9tFfXtdhpVkFIeTb8sn</t>
  </si>
  <si>
    <t>Available evidence shall indicate that there are tangible actions to convert unproductive sites and identified areas that give priority to ecology into conservation areas, where viable.
The term “unproductive sites” refers to areas where production is impossible or areas not related to production, such as low-lying wet areas, woodlands, headland strips, or areas of impoverished soil.
Areas between greenhouses are not necessarily considered unproductive sites, since these areas may be required to be kept with minimum vegetation for pest management or for maintenance.
“N/A” on farms where there are no unproductive sites.</t>
  </si>
  <si>
    <t>4g9WUt3YDw3iakobiLOURW</t>
  </si>
  <si>
    <t>FO 10.03</t>
  </si>
  <si>
    <t>neNILlGoONw6f2nAsNTVi</t>
  </si>
  <si>
    <t>Biodiversity is protected.</t>
  </si>
  <si>
    <t>2McGy4VUV69iDWN6BprehL</t>
  </si>
  <si>
    <t>Available evidence shall indicate that actions to protect and enhance biodiversity are implemented, for example via one or more of the following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Implementing measures which help to mitigate the visual impact of glass/plastic greenhouses as non-natural elements of the landscape (e.g., living fences/hedges)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</si>
  <si>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5PxgCdqFWPbg4qcza8rlb8</t>
  </si>
  <si>
    <t>FO 13.04</t>
  </si>
  <si>
    <t>5G82ymFkJiE369GF5aEALy</t>
  </si>
  <si>
    <t>On-site living quarters are compliant with applicable local regulations, habitable, and equipped with basic services and facilities.</t>
  </si>
  <si>
    <t>2RcfiFknczD4q5NiZyMWIj</t>
  </si>
  <si>
    <t>The on-site living quarters for the workers shall be habitable and have a sound roof, windows and doors, hygiene and safe food preparation areas, and the basic services of drinking water, toilets, and drains. At a minimum, the quarters shall comply with the local health and safety regulations.
Living quarters shall be away from any chemical hazards (including fire hazards, inflammable substances or hazards, etc.), biological hazards (mold, sewage, etc.), and physical hazards (noise, radiation, poor ventilation, extreme temperatures, etc.) identified in the risk assessment.
If there are no drains, septic pits may be acceptable if compliant with prevailing regulations.</t>
  </si>
  <si>
    <t>48aQAsWhk4FCpRyiTfbQDc</t>
  </si>
  <si>
    <t>1qvNuwlZRTcvgxA0tzCxT9</t>
  </si>
  <si>
    <t>FO 13.01</t>
  </si>
  <si>
    <t>3PmralWOVav6erI289bRSJ</t>
  </si>
  <si>
    <t>A member of the management is clearly identifiable as responsible for the workers’ health, safety, and welfare.</t>
  </si>
  <si>
    <t>1Amc7GnrbAXOVTLzVg6pBR</t>
  </si>
  <si>
    <t>Documentation shall be available that clearly identifies and names the member of management who is responsible for ensuring compliance with and implementation of existing, current, and relevant national and local regulations on workers’ health, safety, and welfare.</t>
  </si>
  <si>
    <t>2X4aS6wVTDvmHUwlOoJ0k2</t>
  </si>
  <si>
    <t>FO 10.04</t>
  </si>
  <si>
    <t>3iN52WePP8dReUjITioiMF</t>
  </si>
  <si>
    <t>Biodiversity is enhanced.</t>
  </si>
  <si>
    <t>2giJO6MD9XpHJm6rC4MyXW</t>
  </si>
  <si>
    <t>Available evidence, such as maps, aerial photos, on-farm visual evidence, documents issued by local or national authorities or authorized service providers, should indicate that biodiversity is enhanced, e.g.,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Other actions by the producer and partners
With regard to protection of biodiversity, the guideline provides reference.
In Option 2 producer groups, evidence at quality management system (QMS) level is acceptable.</t>
  </si>
  <si>
    <t>3v8QZW9aUI3t8xNkFrrjFT</t>
  </si>
  <si>
    <t>FO 13.02</t>
  </si>
  <si>
    <t>5waTewdpfcqJTLdLGOY1bD</t>
  </si>
  <si>
    <t>There is communication between management and workers on issues related to their health, safety, and welfare.</t>
  </si>
  <si>
    <t>3iSis9qRkHTSwtmaeHNFA7</t>
  </si>
  <si>
    <t>Records shall show that communication between management and workers about health, safety, and welfare issues can take place openly (i.e., without fear of intimidation or retaliation) and at least once a year. The certification body (CB) auditor is not required to make judgments about the content, accuracy, or outcome of such communications. There shall be evidence that workers’ concerns about health, safety, and welfare are being addressed.
- It shall be emphasized to workers that, with reasonable justification, they shall remove themselves from unsafe work. The use of this right in good faith shall eliminate any retaliation or consequence to the workers.
- If accidents, near misses, or other incidents occur, they shall be reported and the cause determined and discussed with the workers.
- Management shall define corrective actions to prevent recurrence of similar incidents and clearly explain the corrective actions to the workers.
- Workers shall explain to management situations where they feel exposed to risk.
- Management shall explain procedures for eliminating or reducing risk detected by workers.</t>
  </si>
  <si>
    <t>5VXPqUtRdc5EWtag7SynfN</t>
  </si>
  <si>
    <t>FO 13.05</t>
  </si>
  <si>
    <t>mfDswSe0HnMqqquTT6GNV</t>
  </si>
  <si>
    <t>Transportation provided to workers is safe.</t>
  </si>
  <si>
    <t>qg446muQ2WkBNfz3EHvwi</t>
  </si>
  <si>
    <t>Transportation shall be safe for workers and take into account applicable safety requirements and regulations.</t>
  </si>
  <si>
    <t>5gpVd4rImtHIyfVoyqcNVO</t>
  </si>
  <si>
    <t>FO 07.05.03</t>
  </si>
  <si>
    <t>5jwcp7mjNZR8wqejTriBlx</t>
  </si>
  <si>
    <t>Plant protection products (PPPs) are transported between production sites in a safe and secure manner.</t>
  </si>
  <si>
    <t>39wqXinS8nlo0RVSalTYys</t>
  </si>
  <si>
    <t>The producer shall ensure that the PPPs are transported in a way that mitigates risk to the environment or the health of the worker(s) and shall follow best industry practices.</t>
  </si>
  <si>
    <t>6GD9zqi1cCUgRFhygYCirx</t>
  </si>
  <si>
    <t>FO 07.05.04</t>
  </si>
  <si>
    <t>68Kz3r20XN1IzMsUTlyc2Z</t>
  </si>
  <si>
    <t>Plant protection products (PPPs) are mixed and handled according to label requirements.</t>
  </si>
  <si>
    <t>5NikloFJ1TZId66Cn7ypPP</t>
  </si>
  <si>
    <t>Appropriate measuring equipment shall be adequate for mixing PPPs, and the correct handling and filling procedures shall be followed.</t>
  </si>
  <si>
    <t>6B5jWeiOj96PjZqovnrt33</t>
  </si>
  <si>
    <t>FO 07.04.06</t>
  </si>
  <si>
    <t>60UjZeYLQXJxEyn2rOe3OD</t>
  </si>
  <si>
    <t>An accident procedure is available near the plant protection product (PPP)/chemical storage.</t>
  </si>
  <si>
    <t>6Um5NBEDmwV61JRdlD8QYS</t>
  </si>
  <si>
    <t>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</si>
  <si>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3ebLYGBPEs54Qayv6G7dKB</t>
  </si>
  <si>
    <t>FO 07.05.02</t>
  </si>
  <si>
    <t>32eWjxBlvuUA6A7EX9RDxO</t>
  </si>
  <si>
    <t>The farm has documented procedures addressing re-entry times after plant protection product (PPP) application.</t>
  </si>
  <si>
    <t>4lctvhv7trBkLyFR0uLAWH</t>
  </si>
  <si>
    <t>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e.g., underage or pregnant/lactating workers.
Where no re-entry period is stated, re-entry shall not be allowed until the chemical have dried on the crop.</t>
  </si>
  <si>
    <t>6m2CM7xng3ccCVsRIIf2Wf</t>
  </si>
  <si>
    <t>FO 13.03</t>
  </si>
  <si>
    <t>1fvrjXW7NkM9fCbou9zUi1</t>
  </si>
  <si>
    <t>Workers have access to clean drinking water, food storage, and areas to eat and rest.</t>
  </si>
  <si>
    <t>3Lhz133NhlCRzTkseCpEB1</t>
  </si>
  <si>
    <t>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</si>
  <si>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1zHtqaoTLae9BewoD4j16z</t>
  </si>
  <si>
    <t>FO 01.02.01</t>
  </si>
  <si>
    <t>2CXoqgzXxXEo4QUTkMgLk9</t>
  </si>
  <si>
    <t>The producer ensures that outsourced activities comply with the principles and criteria of the standard which are relevant to the services provided.</t>
  </si>
  <si>
    <t>68G9rirxVzbQkzb3m0aFpk</t>
  </si>
  <si>
    <t>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</si>
  <si>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1qvPg1ym8f6SRe66rOl40x</t>
  </si>
  <si>
    <t>1WWaLLWpbdbRkrYQrpAheA</t>
  </si>
  <si>
    <t>FO 09.06</t>
  </si>
  <si>
    <t>amYZYwm3U4jjpFGmEUJsU</t>
  </si>
  <si>
    <t>The producer implements measures to properly manage wastewater in order to avoid negative impacts on the environment and human health.</t>
  </si>
  <si>
    <t>antyW3noxMo09LrUwgUlt</t>
  </si>
  <si>
    <t>Wastewater from farm activities shall be disposed of so as to minimize impact on the environment and human health.
Consideration shall be given to, for example, wastewater resulting from washing of contaminated machinery (spray equipment, personal protective equipment (PPE), recirculated water systems such as hydrocoolers, etc.).
Wastewater from the buildings used for accommodation of workers shall pass through a wastewater treatment system.</t>
  </si>
  <si>
    <t>5g8L8Yv6zcuFjeWVlU8YiL</t>
  </si>
  <si>
    <t>FO 07.04.07</t>
  </si>
  <si>
    <t>68dZW8PH8n3jPs4tSQzJC4</t>
  </si>
  <si>
    <t>Facilities are available to deal with operator contamination.</t>
  </si>
  <si>
    <t>4723TdTgSW0LxFKL6kXQLf</t>
  </si>
  <si>
    <t>All plant protection product (PPP)/chemical storage and filling/mixing areas present on the farm shall have eyewash amenities, a source of clean water near the work area, and a first aid kit containing the relevant first aid material.</t>
  </si>
  <si>
    <t>62tN6wZa5pX8aFAKP7fC5r</t>
  </si>
  <si>
    <t>FO 12.03.03</t>
  </si>
  <si>
    <t>2kjqXrL9q4kK0QoywvTUHI</t>
  </si>
  <si>
    <t>Suitable changing facilities are available where necessary.</t>
  </si>
  <si>
    <t>1cZpp3dVzuW2usrRGIMpJd</t>
  </si>
  <si>
    <t>The changing facilities (in line with local conditions) shall be used to change clothing and protective outer garments as required. Changing facilities may not be needed if personal protective equipment (PPE) is applied over existing clothing.</t>
  </si>
  <si>
    <t>1ERzCDuPHpofETFZxfdFUx</t>
  </si>
  <si>
    <t>4UcfLyQFO80y5WRLtEEUlT</t>
  </si>
  <si>
    <t>FO 12.03.02</t>
  </si>
  <si>
    <t>2RBqtZ705kpQos923KoSYy</t>
  </si>
  <si>
    <t>Personal protective equipment (PPE) is maintained in clean conditions and stored appropriately so as not to pose any contamination risk to personal items.</t>
  </si>
  <si>
    <t>13hMwTmI4mP8Cq5uxhq1le</t>
  </si>
  <si>
    <t>PPE shall be kept clean according to the type of use and degree of potential contamination and stored in a ventilated place. Protective clothing shall be laundered separately from personal clothing. Reusable gloves shall be washed before removal. Dirty and damaged PPE shall be disposed of appropriately. PPE shall be stored in a manner that prevents cross contamination with chemicals.</t>
  </si>
  <si>
    <t>5TiElFP5F2vlfwim2F8cCC</t>
  </si>
  <si>
    <t>FO 12.03.01</t>
  </si>
  <si>
    <t>35JUt6oudKCjNHf1AJWwL6</t>
  </si>
  <si>
    <t>Workers, visitors, and subcontractors are equipped with suitable personal protective equipment (PPE) and utilize them.</t>
  </si>
  <si>
    <t>52kbUa2XSnqwCBZuFLOBpV</t>
  </si>
  <si>
    <t>PPE shall be in accordance with legal requirements, label instructions, and/or as authorized by a competent authority. The PPE shall be available, properly used, and in good repair. Complying with label requirements and/or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</si>
  <si>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3begiMvTuWTZThyFdaYvaf</t>
  </si>
  <si>
    <t>FO 12.02.03</t>
  </si>
  <si>
    <t>6ycGeAfKp88jZEz3mZijm2</t>
  </si>
  <si>
    <t>There is always at least one person trained in first aid present on the farm whenever on-farm activities are being carried out.</t>
  </si>
  <si>
    <t>3HHaw84KXerHx1uGT19zbl</t>
  </si>
  <si>
    <t>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</si>
  <si>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1j8KzCREQQlaHRiz9wuo0z</t>
  </si>
  <si>
    <t>2nFBpxsXtUwF9GEs1mVnA3</t>
  </si>
  <si>
    <t>FO 12.01.06</t>
  </si>
  <si>
    <t>51p8b0j1BbnkHS7Djrxtro</t>
  </si>
  <si>
    <t>Warning signs identify all potential hazards, emergency exits, and escape routes.</t>
  </si>
  <si>
    <t>CAFtoQHDHHY8442lQFD7k</t>
  </si>
  <si>
    <t>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
- The hygiene instructions
- How to deal with accidents involving chemicals following safety data sheets (SDSs)</t>
  </si>
  <si>
    <t>23qolPWDH7AShA8FPpz4zu</t>
  </si>
  <si>
    <t>FO 12.02.01</t>
  </si>
  <si>
    <t>6DXTjvpu6L0M4N3rZYH7rp</t>
  </si>
  <si>
    <t>Safety advice for substances hazardous to workers’ health and safety is immediately available and accessible.</t>
  </si>
  <si>
    <t>3iQxnrmcrEXq5P1Oepxabm</t>
  </si>
  <si>
    <t>Information related to safe handling of each hazardous substance shall be accessible (websites, telephone numbers, safety data sheets (SDSs), etc.).</t>
  </si>
  <si>
    <t>5NmkQqW8gCpgS78wQv2l3Z</t>
  </si>
  <si>
    <t>FO 12.02.02</t>
  </si>
  <si>
    <t>6htXYEkCczgewsvtZRA7Fm</t>
  </si>
  <si>
    <t>First aid kits are accessible at all permanent sites and fields near the work.</t>
  </si>
  <si>
    <t>1gK3e4bqxWdl1o0pLJtu9b</t>
  </si>
  <si>
    <t>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</si>
  <si>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5mSlaOszUEHd0BAbqSmBbW</t>
  </si>
  <si>
    <t>FO 04.05.02</t>
  </si>
  <si>
    <t>6hUpiuLftZxqDRQjTjAzAt</t>
  </si>
  <si>
    <t>Purchased inorganic fertilizers are accompanied by documented evidence of chemical content, including heavy metals.</t>
  </si>
  <si>
    <t>5BFZKwGUM0k3S2e1ypiEiP</t>
  </si>
  <si>
    <t>Documented evidence detailing chemical content, including heavy metals, shall be available for all inorganic fertilizers used on registered crops within the last 12 months. In the case of the first audit, records for the last three months should be available.</t>
  </si>
  <si>
    <t>3XAgnXz2B2MkrodMxTOllI</t>
  </si>
  <si>
    <t>FO 04.02.01</t>
  </si>
  <si>
    <t>5sBJEU9Yh11QkBMjDGO69O</t>
  </si>
  <si>
    <t>There is documented justification for the use of soil fumigants.</t>
  </si>
  <si>
    <t>31fxhqt7XJMPSvSpJAiLeI</t>
  </si>
  <si>
    <t>There shall be documented evidence and justification for the use of soil fumigants, including targeted problem, location, date, active ingredient, amount, doses, method of application, and operator. Methyl bromide shall never be used.</t>
  </si>
  <si>
    <t>6twC7WvSzvTac9PtqXVar6</t>
  </si>
  <si>
    <t>2JLTaxEQZoExPs4ZEIRNKI</t>
  </si>
  <si>
    <t>FO 04.01.04</t>
  </si>
  <si>
    <t>bI9udGoNwlwIPbZWjDvxS</t>
  </si>
  <si>
    <t>The producer keeps records of sowing/planting dates.</t>
  </si>
  <si>
    <t>7iesLoQDjJBpwFYYSgEKEi</t>
  </si>
  <si>
    <t>Records of sowing/planting dates are kept.</t>
  </si>
  <si>
    <t>6Z0Zehhoet77UdLkNpAK48</t>
  </si>
  <si>
    <t>FO 04.02.03</t>
  </si>
  <si>
    <t>nCcGBlxrIOPoXyBzlyu11</t>
  </si>
  <si>
    <t>The producer explores alternatives to chemical fumigation before resorting to the use of chemical fumigants.</t>
  </si>
  <si>
    <t>6Jz7LD0l6wlMCzanisCODi</t>
  </si>
  <si>
    <t>The producer should be able to demonstrate assessment of alternatives to chemical soil fumigation through technical knowledge, documented evidence, or accepted local practice and has implemented them, where feasible.</t>
  </si>
  <si>
    <t>6p8eHn0JMjasmwCN7u2anS</t>
  </si>
  <si>
    <t>FO 04.03.04</t>
  </si>
  <si>
    <t>prftENQvUX5pWHZzIcqO2</t>
  </si>
  <si>
    <t>At least 10% by volume of substrates used in production are alternatives to peat, there is a plan to continuously reduce the amount of peat used, and there is a plan to use only peat that comes from responsible sources.</t>
  </si>
  <si>
    <t>XMP3o8tuzfOZRBP03DB5P</t>
  </si>
  <si>
    <t>Evidence shall be available that at least 10% of the total volume of raw materials in the substrates used in production is not peat but a renewable alternative (renewable refers to less than 50 years).
There shall be a documented justification in cases in which substitution is not feasible.
Peat refers to dug-out peat (Sphagnum sp.), not to coco peat or any other peat.
Responsible sources of peat refer to peat grown under certification, such as Responsibly Produced Peat (RPP) certification.</t>
  </si>
  <si>
    <t>Jfokfy0DypbRD7D7zEF8h</t>
  </si>
  <si>
    <t>4YFCgG7VKoe1C4rTqyvkvo</t>
  </si>
  <si>
    <t>FO 02.02.02</t>
  </si>
  <si>
    <t>4LzYsLBQazKkqf77OFmfJJ</t>
  </si>
  <si>
    <t>The GLOBALG.A.P. Number (GGN) is indicated on all final products originating from certified production processes when registered for parallel ownership.</t>
  </si>
  <si>
    <t>1oRrR9Z2l2EcPUw8YfW9yA</t>
  </si>
  <si>
    <t>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</si>
  <si>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7GJHldkb3WbO9dD9xzdm4Z</t>
  </si>
  <si>
    <t>FO 04.03.03</t>
  </si>
  <si>
    <t>5aJFxPO4wNkGJz6CfsP3iK</t>
  </si>
  <si>
    <t>Substrates of natural origins do not come from designated conservation areas.</t>
  </si>
  <si>
    <t>6BrFgghMU9Ua4qs4bzFbGk</t>
  </si>
  <si>
    <t>There shall be records that attest to the source of the substrate of natural origin being used. These records shall demonstrate that the substrate does not come from designated conservation areas.</t>
  </si>
  <si>
    <t>6PXBd5F7khUis9LNtJ7uMx</t>
  </si>
  <si>
    <t>FO 04.02.02</t>
  </si>
  <si>
    <t>9zddHxyV5qLkUOtGH4ZtI</t>
  </si>
  <si>
    <t>The preplanting interval is complied with.</t>
  </si>
  <si>
    <t>325qiE0KA8UWT0uoKwyZn3</t>
  </si>
  <si>
    <t>The preplanting interval shall be recorded.</t>
  </si>
  <si>
    <t>1H3e5KHzGFy38mmKqXhq4W</t>
  </si>
  <si>
    <t>FO 13.06</t>
  </si>
  <si>
    <t>4f3FDQqVOAM0glCDUIgBcS</t>
  </si>
  <si>
    <t>The producer provides workers access to clean toilets and handwashing facilities in the vicinity of their work.</t>
  </si>
  <si>
    <t>6mdtufuB87Wj7yE488ZPH6</t>
  </si>
  <si>
    <t>Field sanitation units shall be designed, constructed, and located so as to allow direct accessibility for servicing. Fixed or mobile toilets (including pit latrines) shall be constructed of materials that are easy to clean and be in a hygienic state. Toilets shall be located in reasonable proximity (i.e., no more than 500m or 7 minutes) to the place of work. If there are no or insufficient toilets in reasonable proximity to the place of work, the producer has failed this principle and the respective criteria. Toilets shall be appropriately maintained and stocked.</t>
  </si>
  <si>
    <t>3JEp9Z2OdjxYyKhQS8bBHM</t>
  </si>
  <si>
    <t>FO 04.03.02</t>
  </si>
  <si>
    <t>3D6t6aTnyx9Bkz2oGGC3oN</t>
  </si>
  <si>
    <t>Records are kept of any chemicals used to sterilize substrates for reuse.</t>
  </si>
  <si>
    <t>4DzRIh7XQ9giI3SgiGTD3i</t>
  </si>
  <si>
    <t>If substrates are sterilized off-farm, the name and location of the company that sterilizes the substrate shall be recorded, plus the name and active ingredient of the chemicals used.
If substrates are sterilized on the farm, the name or reference of the field or greenhouse shall be recorded.
The following are all correctly recorded:
- Dates of sterilization (day/month/year)
- Name and active ingredient used
- Machinery used (e.g., 1000l tank)
- Method used (drenching, fogging)
- Operator’s name (person who actually applied the chemicals and performed the sterilization)
- Preplanting interval
Where applicable and feasible, steaming or nonchemical alternatives shall be used for sterilizing substrates that will be reused.</t>
  </si>
  <si>
    <t>348sOu65XPBKalocIo2KJD</t>
  </si>
  <si>
    <t>FO 01.05.01</t>
  </si>
  <si>
    <t>1vpKP6MmVwBOMT8C0rR2pL</t>
  </si>
  <si>
    <t>The producer is aware of and complies with customer quality specifications, where these exist.</t>
  </si>
  <si>
    <t>4R9axhnAGTTETBJH5y0xwo</t>
  </si>
  <si>
    <t>There shall be documented correspondence between the customer and the producer demonstrating mutual agreement on quality specifications at any one time.
The producer shall prove that the agreed quality specifications are adhered to.</t>
  </si>
  <si>
    <t>79pV2c30dTskerAeol8ohZ</t>
  </si>
  <si>
    <t>2tv4TW2qPQqZzCJtVpMtXf</t>
  </si>
  <si>
    <t>FO 04.03.01</t>
  </si>
  <si>
    <t>3CcxEIPwrtT98nsT1h5uDy</t>
  </si>
  <si>
    <t>The producer participates in substrate recycling.</t>
  </si>
  <si>
    <t>5LlUMAi5V9StT2thR9jLQI</t>
  </si>
  <si>
    <t>The producer shall keep records documenting dates and quantities of recycled substrate. Invoices/Loading dockets are acceptable. If there is no participation in an available recycling program, this shall be justified.
Participation in an off-farm recycling program is acceptable.
Not applicable to potted plants that are sold together with the substrate.
“N/A” if there is no waste of substrate.</t>
  </si>
  <si>
    <t>5oCkXTJdFGwstXYPbMisck</t>
  </si>
  <si>
    <t>FO 03.03.01</t>
  </si>
  <si>
    <t>Uu8eoF6jDDN2s7k3idkoh</t>
  </si>
  <si>
    <t>Growing of genetically modified crops and/or trials is subject to the prevailing regulations in the country of production.</t>
  </si>
  <si>
    <t>5UYetgLLjl3Oed8coq76Nf</t>
  </si>
  <si>
    <t>The producer shall have a copy of the legislation applicable in the country of production and comply accordingly. Records shall be kept of the specific modification and/or the unique identifier. Specific husbandry and management advice shall be obtained.</t>
  </si>
  <si>
    <t>1MAAg94AQdklTBAzABM4wS</t>
  </si>
  <si>
    <t>4uibv1wBBkNZaoSvJmqumT</t>
  </si>
  <si>
    <t>FO 05.01.02</t>
  </si>
  <si>
    <t>Vt25LyaIDxdpyZm3SbYTC</t>
  </si>
  <si>
    <t>A water management plan identifies water sources, measures to address environmental issues and increase water use efficiency.</t>
  </si>
  <si>
    <t>2Kp57L96eof6n2id9gaDqy</t>
  </si>
  <si>
    <t>There shall be a documented and implemented action plan, approved by the management within the previous 12 months, which covers one or more of the following:
- Maps, photographs, drawings (hand drawings are acceptable), or other means for identifying the location of water source(s), permanent fixtures, and the flow of the water system (including holding systems, reservoirs, or any water captured for reuse)
- Permanent fixtures, including wells, gates, valves, returns, and other above-ground features that make up a complete irrigation system, all documented in such a manner as to enable location in the field
- Measures to avoid depletion and contamination of water sources
- Measures to ensure efficient use and application
- Maintenance of irrigation equipment
The following shall be included in the action plan:
- Provision of training and/or retraining of workers responsible for oversight or performance duties
- Short and long-term plans for improvement, with timescales where deficiencies exist</t>
  </si>
  <si>
    <t>5GJnBn0XaHPkzo9hXhVvqW</t>
  </si>
  <si>
    <t>6rZ8ty0b2nqZHjraxnlYCn</t>
  </si>
  <si>
    <t>FO 08.01.02</t>
  </si>
  <si>
    <t>4P7E9C0IVKftcVdaw4gPdn</t>
  </si>
  <si>
    <t>Laboratory testing occurs in a manner consistent with industry requirements.</t>
  </si>
  <si>
    <t>6zoIUiKwXs8pwSXMzJmhxx</t>
  </si>
  <si>
    <t>The water analysis should be undertaken by a laboratory that has quality control procedures.</t>
  </si>
  <si>
    <t>5l2rJiYbFtvFuXNhk6Xt0S</t>
  </si>
  <si>
    <t>6VOo64jUoweuU3XSURPZgn</t>
  </si>
  <si>
    <t>FO 05.04.02</t>
  </si>
  <si>
    <t>7yDsW67zGYcm7jT9TYy3Mc</t>
  </si>
  <si>
    <t>A risk assessment on physical and chemical quality of water used in preharvest activities is completed.</t>
  </si>
  <si>
    <t>26XyLegisMvr8T0dnUP6V4</t>
  </si>
  <si>
    <t>Preharvest activities include irrigation/fertigation, washings, spraying, and others.
There shall be a documented risk assessment that takes into consideration, at a minimum, the following:
- Identification of the water sources and their historical testing results (where applicable)
- Method(s) of application
- Purity of the water used for plant protection product (PPP) applications
For guidance, the producer shall obtain the required water standards from the PPP label, the literature provided by the chemical manufacturers, or seek advice from a qualified agronomist.
The risk assessment shall be updated any time there is a change made to the system or a situation occurs that could introduce an opportunity to contaminate the system.</t>
  </si>
  <si>
    <t>7F8v4Ys2sZGKS8GjyqaEDi</t>
  </si>
  <si>
    <t>FO 05.02.02</t>
  </si>
  <si>
    <t>otjpwee7gFLMM5JcF5PML</t>
  </si>
  <si>
    <t>Water use at farm level has valid permits/licenses where legally required.</t>
  </si>
  <si>
    <t>5AfU69qbJeMdy95FTV7E3f</t>
  </si>
  <si>
    <t>Valid permits/licenses issued by the competent authority shall be available for all of the following:
- Farm water extraction
- Water storage infrastructure
- On-farm water usage including but not limited to irrigation
- Water discharge into river courses or other environmentally sensitive areas, where legally required
Collection from watercourses within the farm perimeters may require legal permits from the authorities.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</si>
  <si>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3yEQbyyk01GoZYBCkYA4FP</t>
  </si>
  <si>
    <t>5diEk8rTKZJDmgUOAr0Yrb</t>
  </si>
  <si>
    <t>FO 05.01.01</t>
  </si>
  <si>
    <t>31ox0uYhiouy4oXsgUj3EI</t>
  </si>
  <si>
    <t>A risk assessment has been undertaken to evaluate environmental issues for water management on the farm (pre- and postharvest).</t>
  </si>
  <si>
    <t>0XFq7Piw6jWdrlXDexfO0</t>
  </si>
  <si>
    <t>There shall be a documented risk assessment for water used for indoor and outdoor production and postharvest activities. At minimum, the assessment shall identify environmental impacts on and of:
- Own farming activities on water sources and off-farm environments, including the risk of depleting water sources or affecting water quality
- Distribution and irrigation systems
The producer shall be aware of water sources considered critical as per public knowledge (media, civil organizations, the authorities, academia, others), where information is known to be available.
The risk assessment shall be reviewed annually or whenever changes to risks occur.</t>
  </si>
  <si>
    <t>5PjRiXstLC4CjnWsDhmPse</t>
  </si>
  <si>
    <t>FO 05.03.02</t>
  </si>
  <si>
    <t>2Ptvg1pRtwuOxnJOpwiBSw</t>
  </si>
  <si>
    <t>Records are kept of volumes of water used in irrigation/fertigation including total application volumes of previous cycle(s).</t>
  </si>
  <si>
    <t>1Gt8GMLEI9CNOgaaBogMTe</t>
  </si>
  <si>
    <t>Records shall include the date, cycle duration, actual or estimated flow rate, and the volume (from water meter or per irrigation unit), and be updated on a monthly basis. This can also be the hours of systems operating on a timed flow basis.
The recommended metric is the monthly amount of water used in irrigation on the farm.</t>
  </si>
  <si>
    <t>3bxp0a7dcsX1zRhf8lSDgg</t>
  </si>
  <si>
    <t>3l3MCwCl6O40VUIw5hu2C5</t>
  </si>
  <si>
    <t>FO 05.04.03</t>
  </si>
  <si>
    <t>7CHwril4eOHxxkIu6glI3n</t>
  </si>
  <si>
    <t>Corrective actions are taken based on results from the risk assessment.</t>
  </si>
  <si>
    <t>5VqulFuK8NqDS4Gqj7JL3M</t>
  </si>
  <si>
    <t>Where required, corrective actions and documentation should be available as part of the management plan as identified in the water risk assessment and current sector-specific standards.</t>
  </si>
  <si>
    <t>4agXkAzY9YwTUW33bP1hNJ</t>
  </si>
  <si>
    <t>FO 05.02.04</t>
  </si>
  <si>
    <t>2wacWFwRd5rmnFsKwSBRNZ</t>
  </si>
  <si>
    <t>Where feasible, measures have been implemented to collect water and, where appropriate, to recycle.</t>
  </si>
  <si>
    <t>1HtpBhKnq06aHZopmCXgt0</t>
  </si>
  <si>
    <t>Water collection and/or recycling shall be implemented where economically and practically feasible (from building roofs, greenhouses, etc.).
Water collection or recycling does not refer only to rainwater.
There shall be evidence that the producer has estimated the potential amounts of rainwater that can be collected, as well as the investments required to collect it.</t>
  </si>
  <si>
    <t>5d1ifTrmvdzEhbLzwCDCrc</t>
  </si>
  <si>
    <t>FO 05.02.01</t>
  </si>
  <si>
    <t>379j8FnSaVTshzJmjUJXZl</t>
  </si>
  <si>
    <t>Tools are routinely used to calculate and optimize crop irrigation.</t>
  </si>
  <si>
    <t>kEfRTrUItuzVdC8l0fNIR</t>
  </si>
  <si>
    <t>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</si>
  <si>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xCeE9TmgxqthWUyITEaOA</t>
  </si>
  <si>
    <t>FO 01.01.03</t>
  </si>
  <si>
    <t>4yzthwpPcwRcENQbbfkkNR</t>
  </si>
  <si>
    <t>Records for auditing purposes are up-to-date. Records are kept for a minimum period of two years, unless a longer period is required.</t>
  </si>
  <si>
    <t>5PYJufd8AAVSpL81Ihemh7</t>
  </si>
  <si>
    <t>Electronic records shall be valid and if they are used, the producer shall be responsible for maintaining back-ups of the information.
For the initial certification body (CB) audit, the producer shall keep records from at least three months prior to the date of the CB audit or from the day of registration, whichever is longer. New applicants shall have full records for each area covered by the registration with all of the activities related to GLOBALG.A.P. documentation required for this area. Where an individual record is missing, a non-compliance or non-conformance shall be issued for the principle dealing with those records.</t>
  </si>
  <si>
    <t>7MMjRlEcJiQ7j2bvm8liSY</t>
  </si>
  <si>
    <t>FO 01.06.02</t>
  </si>
  <si>
    <t>4FNjciZm5VAopAfvMemNHD</t>
  </si>
  <si>
    <t>Workers are informed of their rights related to the standard, and there is a grievance mechanism available and implemented through which workers can file complaints confidentially and without fear of retaliation.</t>
  </si>
  <si>
    <t>6OCdsE01Yckjb14eStag7f</t>
  </si>
  <si>
    <t>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</si>
  <si>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11FBMuieNmnZtyeFBlepcF</t>
  </si>
  <si>
    <t>5QDg6vHd5OmlvaYlMMO3t2</t>
  </si>
  <si>
    <t>FO 01.07.01</t>
  </si>
  <si>
    <t>3cgQG49eXFAirl8sZLCd8z</t>
  </si>
  <si>
    <t>Procedures are in place to manage and handle non-conforming products.</t>
  </si>
  <si>
    <t>5SBbPstmDcuCT6l5yx7ZSh</t>
  </si>
  <si>
    <t>The term “non-conforming product” refers to a product which does not meet requirements defined by the customer, by a regulation (e.g., phytosanitary), or by the producer themself. In the context of the standard, the term refers to a product identified as non-conforming while still under the control of the producer.
Non-conforming products shall be:
- Clearly identified and quarantined as appropriate
- Handled or disposed of according to the nature of the problem and/or specific customer requirements</t>
  </si>
  <si>
    <t>CSohyDpAegE66esWvDgT5</t>
  </si>
  <si>
    <t>2GelZVKlxkI6G5X2UlQeWp</t>
  </si>
  <si>
    <t>FO 02.03.02</t>
  </si>
  <si>
    <t>wyeCJ54KTzkeOgl0DgFbJ</t>
  </si>
  <si>
    <t>Quantities (produced, stored, and/or purchased) are recorded and summarized for all products.</t>
  </si>
  <si>
    <t>2j8dxhUpgq21fH268f4K6T</t>
  </si>
  <si>
    <t>Quantities (including information on volumes or weight) of incoming (including purchased products), outgoing (including reject, waste, etc.), and stored products (both from certified and, where applicable, from noncertified production processes)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for each product. Documents to demonstrate mass balance shall be clearly identified. This principle and the respective criteria apply to all producers applying for or maintaining GLOBALG.A.P. certification.</t>
  </si>
  <si>
    <t>5qAxE0dT8pqM9iBWKFZnM8</t>
  </si>
  <si>
    <t>FO 01.06.01</t>
  </si>
  <si>
    <t>6rKq4mmlkyQjV4tsQtOu07</t>
  </si>
  <si>
    <t>A complaint procedure relating to both internal and external issues covered by the standard is available and implemented.</t>
  </si>
  <si>
    <t>1cBPyygBZsvSLhAyPLoIIx</t>
  </si>
  <si>
    <t>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</si>
  <si>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65PtYG0YOafAcoZuv67qRK</t>
  </si>
  <si>
    <t>FO 02.03.01</t>
  </si>
  <si>
    <t>4T3D3LTJ5Jbv9tNQLyJfV6</t>
  </si>
  <si>
    <t>Sales records are available for all quantities sold for all registered products.</t>
  </si>
  <si>
    <t>4uQsnRAf41quVfKScqgUZt</t>
  </si>
  <si>
    <t>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</si>
  <si>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6uPpFr9RXID01MDwZye96i</t>
  </si>
  <si>
    <t>FO 01.08.01</t>
  </si>
  <si>
    <t>3LpzXxRkGuuYkSehqsUgGS</t>
  </si>
  <si>
    <t>Documented procedures are in place to manage the recall and withdrawal of products from the marketplace.</t>
  </si>
  <si>
    <t>7AUecnIN030Ci9K9HQaqqw</t>
  </si>
  <si>
    <t>The producer shall have a documented procedure that identifies:
- The types of events that may result in a recall and withdrawal
- The persons responsible for making decisions on the possible recall and withdrawal
- The mechanism for notifying the next step in the supply chain
- The methods for reconciling stock
An up-to-date list of telephone numbers and email addresses of contacts in the next step shall be available.</t>
  </si>
  <si>
    <t>743VeTmtrKzh2yBlulWP21</t>
  </si>
  <si>
    <t>63xuzVUvh3fq7hsPyML6ds</t>
  </si>
  <si>
    <t>FO 02.02.04</t>
  </si>
  <si>
    <t>36t4dNPfjkIXJY8DSMYmUo</t>
  </si>
  <si>
    <t>Products that are purchased from different sources are identified.</t>
  </si>
  <si>
    <t>4Ph7l1XldnHtIFj8jiugfX</t>
  </si>
  <si>
    <t>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</si>
  <si>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FIGrZIeOOrEZFvEQP0XMO</t>
  </si>
  <si>
    <t>FO 06.09</t>
  </si>
  <si>
    <t>6jDygy36pSblRpr7oJbCAS</t>
  </si>
  <si>
    <t>The producer uses the results of integrated pest management (IPM) to learn and to improve the IPM plan.</t>
  </si>
  <si>
    <t>5VavZcnGq2nukyvRoE9gUs</t>
  </si>
  <si>
    <t>There shall be evidence that the producer evaluates the IPM plan on a yearly basis and introduces improvements if these were identified as necessary.
In Option 2 producer groups, evidence at quality management system (QMS) level is acceptable.</t>
  </si>
  <si>
    <t>74avinUKxcmdHz9GlSUIxe</t>
  </si>
  <si>
    <t>FO 06.08</t>
  </si>
  <si>
    <t>5FOpXHkABjb11jkm8LA8kN</t>
  </si>
  <si>
    <t>Anti-resistance recommendations have been followed to maintain the effectiveness of available plant protection products (PPPs).</t>
  </si>
  <si>
    <t>142ax0ZDlyUXJGePne6Qcr</t>
  </si>
  <si>
    <t>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Repeated use of the same PPP or PPPs with the same mode of action may lead to selection of pests that are resistant to these PPPs.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
- As far as possible, limit the number of applications of the same mode of action in a growing season as a proportion of the total number of applications.
In Option 2 producer groups, evidence at quality management system (QMS) level is acceptable.</t>
  </si>
  <si>
    <t>3pPXj3qNiLiJapNWrZ1iXM</t>
  </si>
  <si>
    <t>FO 06.06</t>
  </si>
  <si>
    <t>2vnCdi2zcv4QNvNXyj7mCW</t>
  </si>
  <si>
    <t>The producer practices monitoring of their registered crops to plan pest and disease management.</t>
  </si>
  <si>
    <t>11MyqnQKeX5obW05CtGUoE</t>
  </si>
  <si>
    <t>The producer shall show evidence of implementing at least two activities for the registered crops (individually or per group of crops) that will determine when and to what extent pests and their natural enemies are present, and using this information to plan what pest management techniques are required.</t>
  </si>
  <si>
    <t>tsaBykhjXMn6AA22DNUAy</t>
  </si>
  <si>
    <t>FO 06.05</t>
  </si>
  <si>
    <t>2PrXiN7fZ5I7opWv0zss7f</t>
  </si>
  <si>
    <t>The producer implements prevention measures.</t>
  </si>
  <si>
    <t>2vErMPlSoosPEpTY2QJ2Ky</t>
  </si>
  <si>
    <t>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</si>
  <si>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4zyNsvao9Kg4V8qYucGkhk</t>
  </si>
  <si>
    <t>FO 06.02</t>
  </si>
  <si>
    <t>3h0V2xqmL2Gd1AkpAVnTrz</t>
  </si>
  <si>
    <t>The producer is informed about the relevant pests, diseases, and weeds that affect their registered crops.</t>
  </si>
  <si>
    <t>4dj2Grt8HdQrQO4Dwtr2XG</t>
  </si>
  <si>
    <t>There shall be evidence that the producer has information and knowledge of the pests, diseases, and weeds that may affect the registered crops (individually or per group of crops). Evidence can be through verbal demonstration by the producer or through observation in the field of measures taken. In the case of pest outbreaks, the producer shall be able to show or explain which pest is affecting the crop and correlate with the integrated pest management (IPM) plan which measures can be improved to avoid a similar situation next time.
In Option 2 producer groups, evidence at quality management system (QMS) level is acceptable.</t>
  </si>
  <si>
    <t>3Q35u11oCNGGok4GkvdDq8</t>
  </si>
  <si>
    <t>FO 03.03.05</t>
  </si>
  <si>
    <t>7eKuzn718FIsCH831X5WcJ</t>
  </si>
  <si>
    <t>Adventitious mixing of genetically modified (GM) crops with conventional crops is avoided.</t>
  </si>
  <si>
    <t>2fQuFHHuLs7deDSaA1yzbx</t>
  </si>
  <si>
    <t>A visual assessment of the identification of GM crops and the integrity of the storage shall be made.</t>
  </si>
  <si>
    <t>1D40lvB2CjQn6V2RvOZw0B</t>
  </si>
  <si>
    <t>FO 06.04</t>
  </si>
  <si>
    <t>4MoFBCqGYkdqO5T246L4FV</t>
  </si>
  <si>
    <t>The producer is aware of the crop varieties’ degree of susceptibility to pests and diseases.</t>
  </si>
  <si>
    <t>5Ryvl3UVMLbPTNcBrFBIXc</t>
  </si>
  <si>
    <t>There should be evidence that the producer understands the registered variety’s (varieties’) degree of susceptibility to pests and diseases.
Evidence does not need to be written and can include producer experience.</t>
  </si>
  <si>
    <t>1gZll4bOCxosKoKhEl2rq8</t>
  </si>
  <si>
    <t>FO 02.02.03</t>
  </si>
  <si>
    <t>7o9ZGXrI3LsaCRnWQLVWDw</t>
  </si>
  <si>
    <t>A final verification step is in place to ensure correct dispatch of products originating from certified and noncertified production processes.</t>
  </si>
  <si>
    <t>7uraIPLkbvCUkNefsiD4Ic</t>
  </si>
  <si>
    <t>A procedure shall be in place to show that the products are correctly identified and correctly dispatched according to the certification status.</t>
  </si>
  <si>
    <t>5dUBmxzMj7AFpoxu4yDyB7</t>
  </si>
  <si>
    <t>FO 06.03</t>
  </si>
  <si>
    <t>6eO74zWQ2FYPyrQ303cy00</t>
  </si>
  <si>
    <t>There is an integrated pest management (IPM) plan describing the measures used at farm level to manage the relevant pests, diseases, and weeds that affect the registered crop(s).</t>
  </si>
  <si>
    <t>N3mbg5si1Dwq9ore4eoiK</t>
  </si>
  <si>
    <t>The IPM plan shall describe the measures the producer uses or would consider using to manage the pests, diseases, and weeds relevant to the registered crop(s) (individually or per group of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</si>
  <si>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5jfAdy9W6eRU3WKtYivBGk</t>
  </si>
  <si>
    <t>FO 06.01</t>
  </si>
  <si>
    <t>3HJPS5zhCKy3JND4Rwupk</t>
  </si>
  <si>
    <t>Implementation of integrated pest management (IPM) is assisted through training or advice.</t>
  </si>
  <si>
    <t>2BsRYoLuuy2ubdLwaB0zfe</t>
  </si>
  <si>
    <t>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</si>
  <si>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576nzgttvJJQqI6hrSGTLe</t>
  </si>
  <si>
    <t>FO 03.03.02</t>
  </si>
  <si>
    <t>2XZ41sHwJVjWveMbgXBpqp</t>
  </si>
  <si>
    <t>There is documentation available if the producer grows genetically modified organisms (GMOs).</t>
  </si>
  <si>
    <t>1uWirpKmkh7E94mJRvNTiR</t>
  </si>
  <si>
    <t>If genetically modified cultivars and/or products derived from genetic modification are used or grown, records of planting, use, or production of genetically modified cultivars and/or products derived from genetic modification shall be maintained.</t>
  </si>
  <si>
    <t>7ifKEcvN3QUCLa7b59iPF5</t>
  </si>
  <si>
    <t>FO 03.03.03</t>
  </si>
  <si>
    <t>5sPsBLZ6my7JXwOJpxdIXQ</t>
  </si>
  <si>
    <t>The producer's direct clients have been informed of the genetically modified organism (GMO) status of the product.</t>
  </si>
  <si>
    <t>3dtG1JaPk0eOFqThXqFva4</t>
  </si>
  <si>
    <t>Documented evidence of communication shall be kept and shall allow verification that all products supplied to direct clients meet the agreed requirements.</t>
  </si>
  <si>
    <t>lOpb0fLvZm9IJJqciS5cp</t>
  </si>
  <si>
    <t>FO 03.03.04</t>
  </si>
  <si>
    <t>10cXZcg7pFtEoKBuOII1x2</t>
  </si>
  <si>
    <t>A procedure for use and handling of genetically modified (GM) materials is available.</t>
  </si>
  <si>
    <t>3aeeHQgOZzsv0aCKmfgI7v</t>
  </si>
  <si>
    <t>There shall be available a documented procedure that explains how GM materials (crops and trials) are handled and stored to minimize the risk of contamination with conventional materials (such as accidental mixing with adjacent non-GM crops) and to maintain product integrity.</t>
  </si>
  <si>
    <t>2McEDjMY5O8UuMcNOk9zQM</t>
  </si>
  <si>
    <t>FO 05.03.03</t>
  </si>
  <si>
    <t>4y4EPqYprRxoduV1Q2hrIX</t>
  </si>
  <si>
    <t>Records of volumes of water used in all types of activities on the farm are kept (total volume used).</t>
  </si>
  <si>
    <t>3e9QmxJA4KXYhjGwFttLS0</t>
  </si>
  <si>
    <t>Total water usage should be recorded, including but not limited to irrigation, such as domestic use, postharvest, and others. This can be estimated, not necessarily measured.</t>
  </si>
  <si>
    <t>4ZnBflFxdjBu3f0DKTkDCZ</t>
  </si>
  <si>
    <t>FO 08.02.07</t>
  </si>
  <si>
    <t>4g8ESeo8fHJxtFnP285UU1</t>
  </si>
  <si>
    <t>Postharvest packaging on the farm has been stored in such a way as to prevent contamination by rodents, pests, birds, and physical and chemical hazards.</t>
  </si>
  <si>
    <t>tWRxejsOPBmK36MDOUfUo</t>
  </si>
  <si>
    <t>All consumer packaging shall be stored with control measures for rodents, pests, birds, and physical and chemical hazards.
Note: Pots in which plants are grown are not considered packaging material.</t>
  </si>
  <si>
    <t>5e8FSkOS0QVOKpIjSM8pq4</t>
  </si>
  <si>
    <t>FO 05.03.01</t>
  </si>
  <si>
    <t>ZLsyJm6XrNKlpI3GXxElH</t>
  </si>
  <si>
    <t>Records of volumes of water abstracted from water sources are kept.</t>
  </si>
  <si>
    <t>2XTbfzLE8dPLjjFcg0zXRt</t>
  </si>
  <si>
    <t>Records shall include the date, actual or estimated flow rate, and the volume (from water meter or based on estimations) updated on a monthly basis. This can also be the hours of systems operating on a timed flow basis.
The recommended metric is the monthly amount of water abstracted from water sources.
Amounts of abstracted water may be compared with amounts used (in irrigation or total volumes used on the farm) to improve the efficient use of water sources. Such a comparison enables identification of whether an unnecessary excess of water is being abstracted or part of water used in irrigation is, for example, recycled or collected from rainwater.</t>
  </si>
  <si>
    <t>46Ve9Xpj1FZcu0xYbSxXjh</t>
  </si>
  <si>
    <t>FO 08.02.08</t>
  </si>
  <si>
    <t>3pybA1iURqaOlUG4hnqnCX</t>
  </si>
  <si>
    <t>Reusable cultivation materials are cleaned to ensure that they are free of foreign materials.</t>
  </si>
  <si>
    <t>4dpocSwZtDcNvghP8ReTpX</t>
  </si>
  <si>
    <t>Cultivation materials, including pots, crates, buckets, and other containers, shall be cleaned, and based on the risk of contamination there shall be a cleaning schedule in place to ensure that, at a minimum, they are free of foreign materials before reuse.
The above does not apply to pots that are not reused.</t>
  </si>
  <si>
    <t>1TP3w7BRfsPkt2XC54xK4A</t>
  </si>
  <si>
    <t>FO 05.02.05</t>
  </si>
  <si>
    <t>2raD0wMGmr2mrvAoJwm9ao</t>
  </si>
  <si>
    <t>Water storage facilities are present and well maintained to take advantage of periods of maximum water availability.</t>
  </si>
  <si>
    <t>29ryVg4THcBEiOEnOmuA0X</t>
  </si>
  <si>
    <t>Where the farm is located in areas of seasonal water availability, there shall be water storage facilities for water use during periods when water availability is low.
These shall be in a good state of repair and appropriately fenced/secured to prevent accidents.
“N/A” if it is not feasible to collect rainwater or recycle water.</t>
  </si>
  <si>
    <t>34hBNL3yGqP5fRTLvkBvac</t>
  </si>
  <si>
    <t>FO 05.02.03</t>
  </si>
  <si>
    <t>1uRKJDxlLQmjDmhNoVTLob</t>
  </si>
  <si>
    <t>Restrictions indicated in water permits/licenses are complied with.</t>
  </si>
  <si>
    <t>5ZtEwvCz2CqqKhZu43BToz</t>
  </si>
  <si>
    <t>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</si>
  <si>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5LpGBQwrIADkt1pUe7CZXA</t>
  </si>
  <si>
    <t>FO 08.01.03</t>
  </si>
  <si>
    <t>2xbG9vXddC7fL0RPXTKuhp</t>
  </si>
  <si>
    <t>Corrective actions are taken based on results from the risk assessment and the results of the water analysis.</t>
  </si>
  <si>
    <t>773mUHmfq6rf6PudnqKgPT</t>
  </si>
  <si>
    <t>Records shall be available of the actions taken to address risks of water quality used in postharvest, along with records of their results.</t>
  </si>
  <si>
    <t>5Gl4WdaybTCxi9n0j3lLC6</t>
  </si>
  <si>
    <t>FO 08.01.01</t>
  </si>
  <si>
    <t>1OVYEMAI8Nl4hYCluUAl3f</t>
  </si>
  <si>
    <t>A risk assessment has been undertaken to evaluate quality issues in water used in postharvest.</t>
  </si>
  <si>
    <t>7JUEcoi82Oq2aQq23BdnCj</t>
  </si>
  <si>
    <t>The risk assessment shall consider frequency of analysis, sources of water, chemical and mineral contaminants.
The risk assessment shall be reviewed annually, when risks change due to operational changes, or when a situation occurs that could introduce an opportunity to contaminate the system.</t>
  </si>
  <si>
    <t>All Sections</t>
  </si>
  <si>
    <t>Unique Sections</t>
  </si>
  <si>
    <t>Unique Subsections</t>
  </si>
  <si>
    <t>Section:Subsection</t>
  </si>
  <si>
    <t>Section GUID</t>
  </si>
  <si>
    <t>Subsection GUID</t>
  </si>
  <si>
    <t>Title</t>
  </si>
  <si>
    <t>S Order</t>
  </si>
  <si>
    <t>SS Order</t>
  </si>
  <si>
    <t>Schon da?</t>
  </si>
  <si>
    <t xml:space="preserve">FO 01 MANAGEMENT </t>
  </si>
  <si>
    <t>-</t>
  </si>
  <si>
    <t>5mUWYvmAcBFoyUbNbMwBFm1DSOMfBwEJ7NMTIzs3yO1i</t>
  </si>
  <si>
    <t>Gje6Vs9erIFxkUciUvJH4</t>
  </si>
  <si>
    <t>53jDjkh446TZGUO9MWFwyj</t>
  </si>
  <si>
    <t>3htAhHdPv9OtsLHNNhtZxH</t>
  </si>
  <si>
    <t>AQ 01 SITE HISTORY AND SITE MANAGEMENT</t>
  </si>
  <si>
    <t>6Rm0QwTMNW6kK0eTQrJkhZ78fF8J8n8uDPsOxFl12Alc</t>
  </si>
  <si>
    <t>6FdWPU4oDWbSzvdyOZoYoB</t>
  </si>
  <si>
    <t>6gcvPhmDX7jxAKvMNctDnv</t>
  </si>
  <si>
    <t>Organizational requirements for the residue monitoring system (RMS) operator</t>
  </si>
  <si>
    <t>7rjim934yL9ogfLKGg1C6w7mjSidGuWy0Ls8TvSUsTPI</t>
  </si>
  <si>
    <t>5UQeS9ZpTZ73bWl747qvBc</t>
  </si>
  <si>
    <t>76Up1Jlz2ogKdKXUH1J3L</t>
  </si>
  <si>
    <t>FV 01 INTERNAL DOCUMENTATION</t>
  </si>
  <si>
    <t>1bKgax0qDr1kdS45vRoOYL5TvyR0UgB0EOmnMkFaZftX</t>
  </si>
  <si>
    <t>58YIZdoFmkYixB4J9NtgtD</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</si>
  <si>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</si>
  <si>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</si>
  <si>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</si>
  <si>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4wZVGrd3Y6MNXGOUDdx8aE5TvyR0UgB0EOmnMkFaZftX</t>
  </si>
  <si>
    <t>1yWMo0Q80qUQDJqsf2LkXE</t>
  </si>
  <si>
    <t>1bKgax0qDr1kdS45vRoOYL</t>
  </si>
  <si>
    <t>HOP 01 INTERNAL DOCUMENTATION</t>
  </si>
  <si>
    <t>3jlC57moeRajaaQIIaDd205TvyR0UgB0EOmnMkFaZftX</t>
  </si>
  <si>
    <t>4qbSjlziUqnQJwKT4sdkb1</t>
  </si>
  <si>
    <t>538rGD6MQerNMNSCfcYCp7</t>
  </si>
  <si>
    <t>GENERAL</t>
  </si>
  <si>
    <t>1Lf9FHKch0eiLXJIpNhkap5TvyR0UgB0EOmnMkFaZftX</t>
  </si>
  <si>
    <t>7Im0gZuPu0LHTMAIaQXrVq</t>
  </si>
  <si>
    <t>1NXB83vWchkgtYCMUnCsww</t>
  </si>
  <si>
    <t>QMS  01 Legality and administration</t>
  </si>
  <si>
    <t>2bWjTJm7YGHjn0xzK8lmrx5TvyR0UgB0EOmnMkFaZftX</t>
  </si>
  <si>
    <t>2rxdA3gpl0PXbrvpZ0BtCg</t>
  </si>
  <si>
    <t>6vK5KBcIFJbIyxl3B3ekIp</t>
  </si>
  <si>
    <t>FO 01 MANAGEMENT</t>
  </si>
  <si>
    <t>6Wkw4wWRDCURPfRLe7FPfh5TvyR0UgB0EOmnMkFaZftX</t>
  </si>
  <si>
    <t>6RbDnySZpbgffC9ju2q32c</t>
  </si>
  <si>
    <t>FO 02 TRACEABILITY</t>
  </si>
  <si>
    <t>3hFRwOPd6tyF3XqgDpiUsI5TvyR0UgB0EOmnMkFaZftX</t>
  </si>
  <si>
    <t>1eFqhUYZUruUIaNxgz39cm</t>
  </si>
  <si>
    <t>5wvTyg46WECxeJHnhfju6</t>
  </si>
  <si>
    <t>Risk assessment</t>
  </si>
  <si>
    <t>2kuhirjgnGOVNDcaDpOkYM5TvyR0UgB0EOmnMkFaZftX</t>
  </si>
  <si>
    <t>DJzqg2fWJNX8DV2KctvYg</t>
  </si>
  <si>
    <t>6l21qjBupUIUO8XLCiUEef</t>
  </si>
  <si>
    <t>FV 02 CONTINUOUS IMPROVEMENT PLAN</t>
  </si>
  <si>
    <t>6jdV20fj5kQdZCYqV2HAZj5TvyR0UgB0EOmnMkFaZftX</t>
  </si>
  <si>
    <t>70ruHYc2MpTvg0jD7QMezL</t>
  </si>
  <si>
    <t>6GF3xiweshSSrjhesMZt6f</t>
  </si>
  <si>
    <t>AQ 02 INTERNAL DOCUMENTATION</t>
  </si>
  <si>
    <t>1JbTSVCXvD1rsi9FQI4BLX5TvyR0UgB0EOmnMkFaZftX</t>
  </si>
  <si>
    <t>7szhAVwZa7A9bpfSi2pieJ</t>
  </si>
  <si>
    <t>4wZVGrd3Y6MNXGOUDdx8aE</t>
  </si>
  <si>
    <t>HOP 02 CONTINUOUS IMPROVEMENT PLAN</t>
  </si>
  <si>
    <t>VDK37xlSNcEUrQRExLE3o5TvyR0UgB0EOmnMkFaZftX</t>
  </si>
  <si>
    <t>1QZN9MgOjsyqVA68ggNrjJ</t>
  </si>
  <si>
    <t>1o8mD6EnK5wQwCEJoONfYj</t>
  </si>
  <si>
    <t>RIGHT OF ASSOCIATION AND REPRESENTATION</t>
  </si>
  <si>
    <t>5jzyQhmb27D4nmyslaqw295TvyR0UgB0EOmnMkFaZftX</t>
  </si>
  <si>
    <t>5MIp8lIIRxiecaRlBx45ZA</t>
  </si>
  <si>
    <t>3teX4BYt2AW8sJqpMJrRZD</t>
  </si>
  <si>
    <t>QMS 02 Management and organization</t>
  </si>
  <si>
    <t>1EgtVf0gt9faAZ208UKbhp5TvyR0UgB0EOmnMkFaZftX</t>
  </si>
  <si>
    <t>6xn2hlRu4XuFNY4EvmmhGh</t>
  </si>
  <si>
    <t>2RFsPSHa2XlX0JHYiJO2Wc</t>
  </si>
  <si>
    <t>FV 03 RESOURCE MANAGEMENT AND TRAINING</t>
  </si>
  <si>
    <t>17ftYiGJQGfvC82XpjU1HE5TvyR0UgB0EOmnMkFaZftX</t>
  </si>
  <si>
    <t>4FpGNTsK7qObG6w0IK8lJ9</t>
  </si>
  <si>
    <t>2PY4EEd6KbBqNYrQrNPBD4</t>
  </si>
  <si>
    <t>AQ 03 HYGIENE</t>
  </si>
  <si>
    <t>79NJXc4l9NQEbbeDhi7yAn5TvyR0UgB0EOmnMkFaZftX</t>
  </si>
  <si>
    <t>4CAFQJ1DissSwVgUR6FAo2</t>
  </si>
  <si>
    <t>67I6rRqQnyxgGd55PVh78h</t>
  </si>
  <si>
    <t>Sample taking</t>
  </si>
  <si>
    <t>AqZg0D6YeGl82j7kk861G5TvyR0UgB0EOmnMkFaZftX</t>
  </si>
  <si>
    <t>7rp7x9ZgHaqceXxu6OWWq7</t>
  </si>
  <si>
    <t>FO 03 PLANT PROPAGATION MATERIAL</t>
  </si>
  <si>
    <t>2mT42AzGqaTB4SqjuCAb8l5TvyR0UgB0EOmnMkFaZftX</t>
  </si>
  <si>
    <t>6w3UMFW0oHAYouIfAQsxPp</t>
  </si>
  <si>
    <t>3jlC57moeRajaaQIIaDd20</t>
  </si>
  <si>
    <t>HOP 03 RESOURCE MANAGEMENT AND TRAINING</t>
  </si>
  <si>
    <t>1STSYkQfJC6sJCHTl0LQ4B4xvzsgnTOtRkF4CQ8kI09i</t>
  </si>
  <si>
    <t>5KxdaTmagupnt1FFiWUWr</t>
  </si>
  <si>
    <t>hQNd2uxITz3h9L5NA0Esq</t>
  </si>
  <si>
    <t>GRASP WORKER REPRESENTATION</t>
  </si>
  <si>
    <t>1STSYkQfJC6sJCHTl0LQ4B5Nuj2EiEyMVydcblHaISFD</t>
  </si>
  <si>
    <t>73Lv9AVw6FCUaveBbhr4JK</t>
  </si>
  <si>
    <t>iX5cwfCbucoiOoSsaucW1</t>
  </si>
  <si>
    <t>QMS 03 Document Control</t>
  </si>
  <si>
    <t>1STSYkQfJC6sJCHTl0LQ4B1E1VhZbj9C7JN1P2MNO7PP</t>
  </si>
  <si>
    <t>6HcHJDddlXRBRfZX9ZokDO</t>
  </si>
  <si>
    <t>FO 04 SOIL, PLANT NUTRITION, AND FERTILIZERS</t>
  </si>
  <si>
    <t>1STSYkQfJC6sJCHTl0LQ4B6iax11SKEZhY8rQyeOo4x9</t>
  </si>
  <si>
    <t>1inVLFVuXUfx9WSBlTkRpE</t>
  </si>
  <si>
    <t>2jUiyLvMOWJh04zKpLzls8</t>
  </si>
  <si>
    <t>AQ 04 WORKERS’ WELL-BEING: OCCUPATIONAL HEALTH, SAFETY, AND WELFARE</t>
  </si>
  <si>
    <t>3yiKvwYoXBHDoxipYV9gbp5TvyR0UgB0EOmnMkFaZftX</t>
  </si>
  <si>
    <t>6IxE566h7r5Jvb3W7WDuj3</t>
  </si>
  <si>
    <t>1YcgCgxK4JSDX909mtyB2K</t>
  </si>
  <si>
    <t>Test results</t>
  </si>
  <si>
    <t>3ov8Ci8FQzD3sYIYu2RpnL3yzXvEhnmn5Jt2gzgNRyxG</t>
  </si>
  <si>
    <t>2ImsoVLGQdeZF6agzMqJ8A</t>
  </si>
  <si>
    <t>1kzI7hCCMY4wQOFQmIPOPD</t>
  </si>
  <si>
    <t>FV 04 OUTSOURCED ACTIVITIES (SUBCONTRACTORS)</t>
  </si>
  <si>
    <t>7tJdxC0MUJe1HSs3MotQlM5TvyR0UgB0EOmnMkFaZftX</t>
  </si>
  <si>
    <t>6PRvE2QfxASI7YKnCc3EqN</t>
  </si>
  <si>
    <t>1Lf9FHKch0eiLXJIpNhkap</t>
  </si>
  <si>
    <t>HOP 04 OUTSOURCED ACTIVITIES (SUBCONTRACTORS)</t>
  </si>
  <si>
    <t>7zYHRKozLWyZJNsLHlqmWj5TvyR0UgB0EOmnMkFaZftX</t>
  </si>
  <si>
    <t>6FGY5f8scT9uxdRY1Dm0EA</t>
  </si>
  <si>
    <t>7M8kd0W9wjpA8V5QSHHaVd</t>
  </si>
  <si>
    <t>COMPLAINT PROCESS</t>
  </si>
  <si>
    <t>1PygzsgwT1kH98NoRIqHJK5TvyR0UgB0EOmnMkFaZftX</t>
  </si>
  <si>
    <t>6GeO2cIfH8F4MS0Wrn7hu8</t>
  </si>
  <si>
    <t>1sjYNSfPgvLzeUoltfbbdl</t>
  </si>
  <si>
    <t>QMS 04 Complaint handling</t>
  </si>
  <si>
    <t>2zKr6OtZT3ieaBkkiQdRnE5TvyR0UgB0EOmnMkFaZftX</t>
  </si>
  <si>
    <t>4MADFxOdPQhN4tDSrYC3kN</t>
  </si>
  <si>
    <t>4WhD38GscILUERBIKqjZi2</t>
  </si>
  <si>
    <t>Plan of action</t>
  </si>
  <si>
    <t>38FoI2x9MvJMWYmW9A94FP1GydlnqB5f3ZYrijAhJ8a1</t>
  </si>
  <si>
    <t>2POBKEfw5bnX0otH120XN9</t>
  </si>
  <si>
    <t>6PzSKiJw1bRFye5uX49taK</t>
  </si>
  <si>
    <t>FV 05 SPECIFICATIONS, SUPPLIERS, AND STOCK MANAGEMENT</t>
  </si>
  <si>
    <t>3mzqvFtvshFUd9FG5jPpxS2G6uwghHDTAis8RUZY3FJx</t>
  </si>
  <si>
    <t>1EV9fOJFtgZHkgwnGkSJCo</t>
  </si>
  <si>
    <t>FO 05 WATER MANAGEMENT</t>
  </si>
  <si>
    <t>3mzqvFtvshFUd9FG5jPpxS3QFwSW2yUZI11qFYS6goaH</t>
  </si>
  <si>
    <t>489bZFWSQmhiPe5OysSmjy</t>
  </si>
  <si>
    <t>awxbzDqiAc5w5F9Xaavfk</t>
  </si>
  <si>
    <t>AQ 05 OUTSOURCED ACTIVITIES (SUBCONTRACTORS)</t>
  </si>
  <si>
    <t>Subcontracting is the practice of assigning, or outsourcing, part of the obligations and tasks under a contract to another party known as a subcontractor.</t>
  </si>
  <si>
    <t>3mzqvFtvshFUd9FG5jPpxS34qytRFn55Pj9v8N6jW9Nd</t>
  </si>
  <si>
    <t>2HYuayP7D4BMSo75oiaXrl</t>
  </si>
  <si>
    <t>2bWjTJm7YGHjn0xzK8lmrx</t>
  </si>
  <si>
    <t>HOP 05 SPECIFICATIONS, SUPPLIERS, AND STOCK MANAGEMENT</t>
  </si>
  <si>
    <t>WIsqyzB7hUCqXcRGmylZ63bwHSjPIiZlDqoQlQa0RcI</t>
  </si>
  <si>
    <t>1rtxDY0UV6J6nTD72lp37g</t>
  </si>
  <si>
    <t>6fz1ZcgpxCeEz3mRGrevNc</t>
  </si>
  <si>
    <t>PRODUCER’S HUMAN RIGHTS POLICIES</t>
  </si>
  <si>
    <t>WIsqyzB7hUCqXcRGmylZ65JMEtkoFWwAZfaa1yaPgBK</t>
  </si>
  <si>
    <t>68w0QanW27g7DC5iiMNgnB</t>
  </si>
  <si>
    <t>4riK5U0xPiGEWHpHRmn4Nr</t>
  </si>
  <si>
    <t>QMS 05 Internal Audits</t>
  </si>
  <si>
    <t>WIsqyzB7hUCqXcRGmylZ64AISrwQ9WCshrlYBBrxvLA</t>
  </si>
  <si>
    <t>3eE3Q3pAc6KiMjhWeHYlIc</t>
  </si>
  <si>
    <t>FO 06 INTEGRATED PEST MANAGEMENT</t>
  </si>
  <si>
    <t>WIsqyzB7hUCqXcRGmylZ6SAqaQFjpGvk0dxFTZIzwA</t>
  </si>
  <si>
    <t>yNNnfi8cIVXTWlcpFs9Ve</t>
  </si>
  <si>
    <t>6FGL7kSlHwQq5KuSIb33Ri</t>
  </si>
  <si>
    <t>Records</t>
  </si>
  <si>
    <t>5J6Wg6hIOJWcbwRBTKjslF5TvyR0UgB0EOmnMkFaZftX</t>
  </si>
  <si>
    <t>73mmIJbLFA6st0OtTEqZWp</t>
  </si>
  <si>
    <t>4ZGW9ZWBwWewpL1DYzfgyb</t>
  </si>
  <si>
    <t>FV 06 TRACEABILITY</t>
  </si>
  <si>
    <t>57pN9EDRNJdtiagduP3fZW50xAgBpMLFLITAgXsZZZlg</t>
  </si>
  <si>
    <t>2qY4MoLxFUnCA4vo1wdvyU</t>
  </si>
  <si>
    <t>3jqGVv62GBsd8KJSjIWQ7X</t>
  </si>
  <si>
    <t>AQ 06 ENVIRONMENTAL AND BIODIVERSITY MANAGEMENT</t>
  </si>
  <si>
    <t>57pN9EDRNJdtiagduP3fZW2WGH0RWY1OjvoJuoSirwHO</t>
  </si>
  <si>
    <t>5qNS7lYI1ESLWc7l6Zqgt0</t>
  </si>
  <si>
    <t>6Wkw4wWRDCURPfRLe7FPfh</t>
  </si>
  <si>
    <t>HOP 06 TRACEABILITY</t>
  </si>
  <si>
    <t>57pN9EDRNJdtiagduP3fZW2JbpD7n1ziHSr2bVcKMSYA</t>
  </si>
  <si>
    <t>yeoigpicR7Kj80FVFSVQ7</t>
  </si>
  <si>
    <t>seSMMRr8dVZQE1tIIM2oM</t>
  </si>
  <si>
    <t>ACCESS TO LABOR REGULATION INFORMATION</t>
  </si>
  <si>
    <t>57pN9EDRNJdtiagduP3fZW1dk4ytnQWjHBvg1ln8HjTF</t>
  </si>
  <si>
    <t>4OOlpygsKUozIPIQvZRS7K</t>
  </si>
  <si>
    <t>5ZsnePvk5YgFXWZV6SeLdd</t>
  </si>
  <si>
    <t>QMS 06 Product traceability and segregation</t>
  </si>
  <si>
    <t>57pN9EDRNJdtiagduP3fZW49eZzszjuUC0B6uHMRpoza</t>
  </si>
  <si>
    <t>3hK2y2UNLfHoppHPAnHM03</t>
  </si>
  <si>
    <t>FO 07 PLANT PROTECTION PRODUCTS</t>
  </si>
  <si>
    <t>57pN9EDRNJdtiagduP3fZW5XwbzZtEM8lBOyfvXXxdDp</t>
  </si>
  <si>
    <t>2LnFemyn1mQ3dMrtNShc5B</t>
  </si>
  <si>
    <t>2rOCEOZ7FKjNjNArXiLHzT</t>
  </si>
  <si>
    <t>AQ 07 CONSERVATION</t>
  </si>
  <si>
    <t>57pN9EDRNJdtiagduP3fZW4QOHCspm1xB86DGAUYDjRE</t>
  </si>
  <si>
    <t>4AUkUX1Ed6iGItHig18e1A</t>
  </si>
  <si>
    <t>4gUkP5eS8EnUG0fKZ0tMiZ</t>
  </si>
  <si>
    <t xml:space="preserve">FV 07 PARALLEL OWNERSHIP, TRACEABILITY, AND SEGREGATION </t>
  </si>
  <si>
    <t>57pN9EDRNJdtiagduP3fZW5ct5fM0HqC0lCNZYddSQSP</t>
  </si>
  <si>
    <t>5qL5D1YSZyjAfehlrFEA4J</t>
  </si>
  <si>
    <t>3hFRwOPd6tyF3XqgDpiUsI</t>
  </si>
  <si>
    <t xml:space="preserve">HOP 07 PARALLEL OWNERSHIP, TRACEABILITY, AND SEGREGATION </t>
  </si>
  <si>
    <t>57pN9EDRNJdtiagduP3fZW3ag7qg4fpn4nxKeaoiBogr</t>
  </si>
  <si>
    <t>2LfV72LvddlAa8kU9pelkw</t>
  </si>
  <si>
    <t>19R27icHjrePmOqhbMVB4F</t>
  </si>
  <si>
    <t>TERMS OF EMPLOYMENT DOCUMENTS AND FORCED LABOR INDICATORS</t>
  </si>
  <si>
    <t>Rm2o1gaBaALvlfFEiYrMu1zH3ajr9ldfV66pKaz5uSC</t>
  </si>
  <si>
    <t>5yJSOcTVR8gZAhpSpE27lE</t>
  </si>
  <si>
    <t>7ue3ZV8NziRZnY4dzUsISX</t>
  </si>
  <si>
    <t>QMS 07 Product withdrawal</t>
  </si>
  <si>
    <t>Rm2o1gaBaALvlfFEiYrMu110oWX79i6mbT4bTqOXnsF</t>
  </si>
  <si>
    <t>1TkJSLMhtf1FXiHyFrmEpa</t>
  </si>
  <si>
    <t>7HDQtIsDtzns0bD1ntR0eP</t>
  </si>
  <si>
    <t>FV 08 MASS BALANCE</t>
  </si>
  <si>
    <t>Rm2o1gaBaALvlfFEiYrMu4eKy1DGXi4so3zRzyqThnJ</t>
  </si>
  <si>
    <t>5ZmQCZZcuTzxuWKzHPecnl</t>
  </si>
  <si>
    <t>FO 08 POSTHARVEST</t>
  </si>
  <si>
    <t>Rm2o1gaBaALvlfFEiYrMu7ctYNkkwyMaJhUZotDNFjC</t>
  </si>
  <si>
    <t>5f1unFnjf9XRdMc3gNiJtp</t>
  </si>
  <si>
    <t>2B20jqk2goXcNqV2HX9qhe</t>
  </si>
  <si>
    <t>AQ 08 COMPLAINTS</t>
  </si>
  <si>
    <t>Management of complaints will lead to an overall better production system.</t>
  </si>
  <si>
    <t>Rm2o1gaBaALvlfFEiYrMu6jeCGSSXYJzTftXx8cbHUd</t>
  </si>
  <si>
    <t>6AAKJ3LgDpE7IG4YAqQOKs</t>
  </si>
  <si>
    <t>2kuhirjgnGOVNDcaDpOkYM</t>
  </si>
  <si>
    <t>HOP 08 MASS BALANCE</t>
  </si>
  <si>
    <t>Rm2o1gaBaALvlfFEiYrMu6XDlMJZ8YZa4z9YpSWG2pO</t>
  </si>
  <si>
    <t>6mCnaLW9OtV3xpBSYq1P6R</t>
  </si>
  <si>
    <t>bxrVXJ4xWVl7PtHasGENb</t>
  </si>
  <si>
    <t>PAYMENTS</t>
  </si>
  <si>
    <t>57pN9EDRNJdtiagduP3fZW4tsSAXoTqULXFfkPGQuphj</t>
  </si>
  <si>
    <t>6PGQqtXv2MC5ksCBDotJ6h</t>
  </si>
  <si>
    <t>35yeNtmczlcF0LL6aw5z15</t>
  </si>
  <si>
    <t>QMS 08 Outsourced activities</t>
  </si>
  <si>
    <t>5AYuYvAyD5dx1XUm0wkNUh5TvyR0UgB0EOmnMkFaZftX</t>
  </si>
  <si>
    <t>1dG8d76WeQtZj6ZhH7zFvX</t>
  </si>
  <si>
    <t>FO 09 WASTE MANAGEMENT</t>
  </si>
  <si>
    <t>5y6C5KZtGFA5bRC3q2nOtJ5TvyR0UgB0EOmnMkFaZftX</t>
  </si>
  <si>
    <t>3o4fB4IpD89LcJNP1PcaqR</t>
  </si>
  <si>
    <t>5ZEbtYAwaiK1X4qvVH0ye8</t>
  </si>
  <si>
    <t>FV 09 RECALL AND WITHDRAWAL</t>
  </si>
  <si>
    <t>WIsqyzB7hUCqXcRGmylZ66DLYBu74pUsP9h2Tk6aE8b</t>
  </si>
  <si>
    <t>4YFwKmf2KWSpX12tY4wUWy</t>
  </si>
  <si>
    <t>1w2d3I6CuKthFEEDJPAfK2</t>
  </si>
  <si>
    <t>AQ 09 RECALL AND WITHDRAWAL PROCEDURE</t>
  </si>
  <si>
    <t>3ov8Ci8FQzD3sYIYu2RpnL25ufr7Onk7JPdSt2laMS29</t>
  </si>
  <si>
    <t>6vNkpAgb9tyedueQqK0qUL</t>
  </si>
  <si>
    <t>6jdV20fj5kQdZCYqV2HAZj</t>
  </si>
  <si>
    <t>HOP 09 RECALL AND WITHDRAWAL</t>
  </si>
  <si>
    <t>3ov8Ci8FQzD3sYIYu2RpnL55PwbCfLEsH487m0LGfq8G</t>
  </si>
  <si>
    <t>4ooHdrCZe01RstIqSrV18y</t>
  </si>
  <si>
    <t>7w9H6anypUchjmMOZrr9fi</t>
  </si>
  <si>
    <t>WAGES</t>
  </si>
  <si>
    <t>38FoI2x9MvJMWYmW9A94FPBNyveclVEQj4HZroYIsSp</t>
  </si>
  <si>
    <t>5u8bHkfqKowCCM9WUABzET</t>
  </si>
  <si>
    <t>6ODApAejiQtNrOwOQO5Tai</t>
  </si>
  <si>
    <t>QMS 09 Registration of additional members/sites to the certificate</t>
  </si>
  <si>
    <t>Rm2o1gaBaALvlfFEiYrMu1YjodcLkPXYuUVJv2kTcFk</t>
  </si>
  <si>
    <t>6hB3MkD70WoxXFovO1Myl1</t>
  </si>
  <si>
    <t>7EkiTjscQQ9YBuIWe6RZFk</t>
  </si>
  <si>
    <t>AQ 10 FOOD DEFENSE</t>
  </si>
  <si>
    <t>WIsqyzB7hUCqXcRGmylZ631MnP6cupxhwzTJCfEX2C0</t>
  </si>
  <si>
    <t>2c0UBVv0ssw8RkT3Qltabw</t>
  </si>
  <si>
    <t>36VGW0OgI5dbYuNy8pN1X4</t>
  </si>
  <si>
    <t>FV 10 COMPLAINTS</t>
  </si>
  <si>
    <t>57pN9EDRNJdtiagduP3fZW5E9apgdIabjK9U9O52kP3v</t>
  </si>
  <si>
    <t>39wDev6h9D8oDsJBEecAWl</t>
  </si>
  <si>
    <t xml:space="preserve">FO 10 BIODIVERSITY 
</t>
  </si>
  <si>
    <t>3mzqvFtvshFUd9FG5jPpxS3it1MDZers0ZhAZZAMnlhX</t>
  </si>
  <si>
    <t>Hjdhpd4Y2LuyPWKnGTrmO</t>
  </si>
  <si>
    <t>1JbTSVCXvD1rsi9FQI4BLX</t>
  </si>
  <si>
    <t>HOP 10 COMPLAINTS</t>
  </si>
  <si>
    <t>2oNaOXs0DVeMiQZPYCn5r75TvyR0UgB0EOmnMkFaZftX</t>
  </si>
  <si>
    <t>hO2NOQ26gywBTlsxbcq9O</t>
  </si>
  <si>
    <t>3Ff44zJMwGkTtn6xQrauV0</t>
  </si>
  <si>
    <t>WORKING AGE, CHILD LABOR, AND YOUNG WORKERS</t>
  </si>
  <si>
    <t>538rGD6MQerNMNSCfcYCp75TvyR0UgB0EOmnMkFaZftX</t>
  </si>
  <si>
    <t>3V71ubGcYzgTqb49BoKEWy</t>
  </si>
  <si>
    <t>22fWhXIF7ToLyYWekldl82</t>
  </si>
  <si>
    <t>QMS 10 Logo Use</t>
  </si>
  <si>
    <t>1o8mD6EnK5wQwCEJoONfYj5TvyR0UgB0EOmnMkFaZftX</t>
  </si>
  <si>
    <t>58WTVNVDK4Ume50K5PgLp8</t>
  </si>
  <si>
    <t xml:space="preserve">FO 11 ENERGY EFFICIENCY </t>
  </si>
  <si>
    <t>hQNd2uxITz3h9L5NA0Esq5TvyR0UgB0EOmnMkFaZftX</t>
  </si>
  <si>
    <t>3xlZz6JmRE4HFuwrRO1r2S</t>
  </si>
  <si>
    <t>7DAWrJ4FEll4vr7SY3agoa</t>
  </si>
  <si>
    <t>AQ 11 GLOBALG.A.P. STATUS</t>
  </si>
  <si>
    <t>7M8kd0W9wjpA8V5QSHHaVd5TvyR0UgB0EOmnMkFaZftX</t>
  </si>
  <si>
    <t>3i65Y6w8pawwjTCuz8gb8</t>
  </si>
  <si>
    <t>1LqxqbMnYmX3O47nTDkHLF</t>
  </si>
  <si>
    <t>FV 11 NON-CONFORMING PRODUCTS</t>
  </si>
  <si>
    <t>6fz1ZcgpxCeEz3mRGrevNc5TvyR0UgB0EOmnMkFaZftX</t>
  </si>
  <si>
    <t>5ezBOW4OM7h3xswjobcn8m</t>
  </si>
  <si>
    <t>VDK37xlSNcEUrQRExLE3o</t>
  </si>
  <si>
    <t>HOP 11 NON-CONFORMING PRODUCTS</t>
  </si>
  <si>
    <t>seSMMRr8dVZQE1tIIM2oM5TvyR0UgB0EOmnMkFaZftX</t>
  </si>
  <si>
    <t>7mTvLK77vxTlPW7BXvRIOf</t>
  </si>
  <si>
    <t>LIlGAXC7dgnKPjxv0CHy9</t>
  </si>
  <si>
    <t>COMPULSORY SCHOOL AGE AND SCHOOL ACCESS</t>
  </si>
  <si>
    <t>19R27icHjrePmOqhbMVB4F5TvyR0UgB0EOmnMkFaZftX</t>
  </si>
  <si>
    <t>2pHZJgTGPA84Xwpm4WJaxJ</t>
  </si>
  <si>
    <t>6r5HimlyZ0M2nrD6K2tkEv</t>
  </si>
  <si>
    <t>QMS 11 Minimum Qualification requirements for key staff</t>
  </si>
  <si>
    <t>bxrVXJ4xWVl7PtHasGENb5TvyR0UgB0EOmnMkFaZftX</t>
  </si>
  <si>
    <t>2tePLGGbiJv3jtJZF5CIfx</t>
  </si>
  <si>
    <t>4C2gsJHZv4iinAHFdFqzqK</t>
  </si>
  <si>
    <t>QMS 12 Qualification requirements</t>
  </si>
  <si>
    <t>7w9H6anypUchjmMOZrr9fi5TvyR0UgB0EOmnMkFaZftX</t>
  </si>
  <si>
    <t>5nrqZ7t89mfk2UA6vzgGcN</t>
  </si>
  <si>
    <t>QZfIR1aSAjL2YcUqo376X</t>
  </si>
  <si>
    <t>AQ 12 LOGO USE</t>
  </si>
  <si>
    <t>3Ff44zJMwGkTtn6xQrauV05TvyR0UgB0EOmnMkFaZftX</t>
  </si>
  <si>
    <t>5t5wsyqtNc24tecbhYhTvh</t>
  </si>
  <si>
    <t>31r3O7m6YdmvyCuOWIOMh6</t>
  </si>
  <si>
    <t>FV 12 LABORATORY TESTING</t>
  </si>
  <si>
    <t>LIlGAXC7dgnKPjxv0CHy95TvyR0UgB0EOmnMkFaZftX</t>
  </si>
  <si>
    <t>5LfsN14hZxjJrC1qVhlfHB</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</si>
  <si>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</si>
  <si>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</si>
  <si>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3J24Glrer1437lwsauUMDz5TvyR0UgB0EOmnMkFaZftX</t>
  </si>
  <si>
    <t>hcFw5wMLFaiExYWIuW3HR</t>
  </si>
  <si>
    <t>5jzyQhmb27D4nmyslaqw29</t>
  </si>
  <si>
    <t>HOP 12 LABORATORY TESTING</t>
  </si>
  <si>
    <t>3REBipJjMBilm8fOUb7AAk5TvyR0UgB0EOmnMkFaZftX</t>
  </si>
  <si>
    <t>6ove6rRf30wOh0RFzdNX5o</t>
  </si>
  <si>
    <t>3J24Glrer1437lwsauUMDz</t>
  </si>
  <si>
    <t>TIME RECORDING SYSTEMS</t>
  </si>
  <si>
    <t>5QcqRKjyugITtX9F5mWxJx5TvyR0UgB0EOmnMkFaZftX</t>
  </si>
  <si>
    <t>3Ev1KFMhyrnTFo21odXMFb</t>
  </si>
  <si>
    <t>64cWD91pr0geaTi2ASvLb</t>
  </si>
  <si>
    <t>FV 13 EQUIPMENT AND DEVICES</t>
  </si>
  <si>
    <t>1NXB83vWchkgtYCMUnCsww4vucxRo0LZSSTw9GJs9K5C</t>
  </si>
  <si>
    <t>2r0PKamibVjT154Mt6ZyZr</t>
  </si>
  <si>
    <t>FO 13 WORKERS’ WELFARE</t>
  </si>
  <si>
    <t>1NXB83vWchkgtYCMUnCsww3xDgKt7CA6fhZm7YTtTFG0</t>
  </si>
  <si>
    <t>5FrsC2nPPjN1tPrqF38xnE</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</si>
  <si>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</si>
  <si>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</si>
  <si>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</si>
  <si>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1NXB83vWchkgtYCMUnCswwppb9y4rPwbUUBCj5QAkxS</t>
  </si>
  <si>
    <t>59FpkfZMxeZJmF6taxFjwS</t>
  </si>
  <si>
    <t>1EgtVf0gt9faAZ208UKbhp</t>
  </si>
  <si>
    <t>HOP 13 EQUIPMENT AND DEVICES</t>
  </si>
  <si>
    <t>1NXB83vWchkgtYCMUnCsww67jQXmb714JA7JO68yT9WJ</t>
  </si>
  <si>
    <t>4X9BF4KV3KpGvjFEy9t02S</t>
  </si>
  <si>
    <t>3REBipJjMBilm8fOUb7AAk</t>
  </si>
  <si>
    <t>WORKING HOURS</t>
  </si>
  <si>
    <t>1NXB83vWchkgtYCMUnCsww6vMdfJ8gSRxB94Qur9PIUJ</t>
  </si>
  <si>
    <t>2aIuef5OdB7kGvevIlVid9</t>
  </si>
  <si>
    <t>Ttg0N6A2FwKCNo4IteaLK</t>
  </si>
  <si>
    <t>AQ 14 FARM MASS BALANCE</t>
  </si>
  <si>
    <t>1NXB83vWchkgtYCMUnCsww65YhqSh0effwCLgSU5PKWi</t>
  </si>
  <si>
    <t>qZvs4TjomzUExYXBkpMKW</t>
  </si>
  <si>
    <t>7bt3lOtOqh5dlKm5Rqrjx4</t>
  </si>
  <si>
    <t>FV 14 FOOD SAFETY POLICY DECLARATION</t>
  </si>
  <si>
    <t>3teX4BYt2AW8sJqpMJrRZD5TvyR0UgB0EOmnMkFaZftX</t>
  </si>
  <si>
    <t>5T3UvZaLT1LryLjS4jgcrV</t>
  </si>
  <si>
    <t>17ftYiGJQGfvC82XpjU1HE</t>
  </si>
  <si>
    <t>HOP 14 FOOD SAFETY POLICY DECLARATION</t>
  </si>
  <si>
    <t>3teX4BYt2AW8sJqpMJrRZD6gNXFot9bj2qIYf6UMlESC</t>
  </si>
  <si>
    <t>67Rg4LUUS8mYWayFKFeccw</t>
  </si>
  <si>
    <t>5QcqRKjyugITtX9F5mWxJx</t>
  </si>
  <si>
    <t>DISCIPLINARY PROCEDURES</t>
  </si>
  <si>
    <t>3teX4BYt2AW8sJqpMJrRZD1BZRMD4dae6RuHe1e220IE</t>
  </si>
  <si>
    <t>6LU9T2x3GUeO9PkWkr9LvE</t>
  </si>
  <si>
    <t>MyNM2sLtxWP06FudRhDir</t>
  </si>
  <si>
    <t>AQ 15 FOOD SAFETY POLICY DECLARATION</t>
  </si>
  <si>
    <t>iX5cwfCbucoiOoSsaucW15TvyR0UgB0EOmnMkFaZftX</t>
  </si>
  <si>
    <t>40IDuslcek7Wi4kOcQqOH5</t>
  </si>
  <si>
    <t>48EClxc2uJIvBOW8IlSEPt</t>
  </si>
  <si>
    <t>FV 15 FOOD DEFENSE</t>
  </si>
  <si>
    <t>iX5cwfCbucoiOoSsaucW14cLbnSmkp5Cb5himLWnflc</t>
  </si>
  <si>
    <t>3HiLPY3tc1HNXh1gmlfFbz</t>
  </si>
  <si>
    <t>79NJXc4l9NQEbbeDhi7yAn</t>
  </si>
  <si>
    <t>HOP 15 FOOD DEFENSE</t>
  </si>
  <si>
    <t>iX5cwfCbucoiOoSsaucW16cqHYchodcu4mfags7nEfI</t>
  </si>
  <si>
    <t>vn5z8mrMlS4ioHBCD4AeP</t>
  </si>
  <si>
    <t>ndILr7BDGoGn3oFrbuSXm</t>
  </si>
  <si>
    <t>QMS</t>
  </si>
  <si>
    <t>1sjYNSfPgvLzeUoltfbbdl5TvyR0UgB0EOmnMkFaZftX</t>
  </si>
  <si>
    <t>40x6bn3DPLMkitJJ1rHzLG</t>
  </si>
  <si>
    <t>78lhTFJm2kvuowgAOftnD0</t>
  </si>
  <si>
    <t xml:space="preserve">AQ 16 FOOD FRAUD MITIGATION </t>
  </si>
  <si>
    <t>4riK5U0xPiGEWHpHRmn4Nr5TvyR0UgB0EOmnMkFaZftX</t>
  </si>
  <si>
    <t>2o53cxprZfNYjtrRLARqPe</t>
  </si>
  <si>
    <t>2o0PHrjwVpc8TxdOBpkPzy</t>
  </si>
  <si>
    <t>FV 16 FOOD FRAUD</t>
  </si>
  <si>
    <t>4riK5U0xPiGEWHpHRmn4Nr3DacSTY4JYjnci5zdyhJco</t>
  </si>
  <si>
    <t>6D7XlpsfOTAtAS415druSY</t>
  </si>
  <si>
    <t>AqZg0D6YeGl82j7kk861G</t>
  </si>
  <si>
    <t>HOP 16 FOOD FRAUD</t>
  </si>
  <si>
    <t>4riK5U0xPiGEWHpHRmn4Nr5H57GE3E0oeJiTQUwzLR4e</t>
  </si>
  <si>
    <t>78vweBqIAPgNjyuDvL5tQW</t>
  </si>
  <si>
    <t>56UycwhshuG3OMlSB7ahAa</t>
  </si>
  <si>
    <t>FV 17 LOGO USE</t>
  </si>
  <si>
    <t>4riK5U0xPiGEWHpHRmn4NrTNECOkMrplT0VST5e7LlI</t>
  </si>
  <si>
    <t>6axYXAy7Yu1eJic25oc7jd</t>
  </si>
  <si>
    <t>5HjMxha5zh3JmCKzoQNaGT</t>
  </si>
  <si>
    <t>AQ 17 SPECIFICATIONS, NON-CONFORMING PRODUCTS, AND PRODUCT RELEASE AT THE FARM</t>
  </si>
  <si>
    <t>5ZsnePvk5YgFXWZV6SeLdd5TvyR0UgB0EOmnMkFaZftX</t>
  </si>
  <si>
    <t>5Q3aemgYbztipmapDUzbAq</t>
  </si>
  <si>
    <t>2mT42AzGqaTB4SqjuCAb8l</t>
  </si>
  <si>
    <t>HOP 17 LOGO USE</t>
  </si>
  <si>
    <t>7ue3ZV8NziRZnY4dzUsISX5TvyR0UgB0EOmnMkFaZftX</t>
  </si>
  <si>
    <t>5mIblZRyfNdC1gOQNXaVhW</t>
  </si>
  <si>
    <t>5OZ3Oy0MVM5jXao9ZvAlrA</t>
  </si>
  <si>
    <t>FV 18 GLOBALG.A.P. STATUS</t>
  </si>
  <si>
    <t>35yeNtmczlcF0LL6aw5z155TvyR0UgB0EOmnMkFaZftX</t>
  </si>
  <si>
    <t>2I3a6saOrNcDjLiwnbyc1J</t>
  </si>
  <si>
    <t>6cVkk3FsKVyXw3Axz1X0EJ</t>
  </si>
  <si>
    <t>AQ 18 REPRODUCTION – This section provides the additional principles and criteria specifically to hatcheries, when covered under the certificate.</t>
  </si>
  <si>
    <t>6ODApAejiQtNrOwOQO5Tai5TvyR0UgB0EOmnMkFaZftX</t>
  </si>
  <si>
    <t>65eMYjfTV3cmvpL1heqaBJ</t>
  </si>
  <si>
    <t>5AYuYvAyD5dx1XUm0wkNUh</t>
  </si>
  <si>
    <t>HOP 18 GLOBALG.A.P. STATUS</t>
  </si>
  <si>
    <t>22fWhXIF7ToLyYWekldl825TvyR0UgB0EOmnMkFaZftX</t>
  </si>
  <si>
    <t>7KTNT5W2dnohnL5waZkYY2</t>
  </si>
  <si>
    <t>1gpvHRL3jcuK0YTVBxeDJK</t>
  </si>
  <si>
    <t>FV 19 HYGIENE</t>
  </si>
  <si>
    <t>6r5HimlyZ0M2nrD6K2tkEv2rWrYhbbVlHZkKXd3fJaOG</t>
  </si>
  <si>
    <t>Oe1ablyCFkYTPh0hD5hws</t>
  </si>
  <si>
    <t>4G6L5rXAv5opyJXaaJSspR</t>
  </si>
  <si>
    <t xml:space="preserve">AQ 19 CHEMICAL COMPOUNDS
</t>
  </si>
  <si>
    <t>Refer to the introduction, section “Chemical compounds”.</t>
  </si>
  <si>
    <t>6r5HimlyZ0M2nrD6K2tkEv4LkoX8uL7IKysZNtMA9ACA</t>
  </si>
  <si>
    <t>6l8T1OwYI1xOmNZdJ6Oe4e</t>
  </si>
  <si>
    <t>5y6C5KZtGFA5bRC3q2nOtJ</t>
  </si>
  <si>
    <t>HOP 19 HYGIENE</t>
  </si>
  <si>
    <t>6r5HimlyZ0M2nrD6K2tkEv68QqPVS7uQ4h17EehtW3dB</t>
  </si>
  <si>
    <t>D1P1Goj92jYoNU4WguRQW</t>
  </si>
  <si>
    <t>4pvzWZLf4r0AsvpuWuoYAC</t>
  </si>
  <si>
    <t>AQ 20 FARMED AQUATIC SPECIES WELFARE, MANAGEMENT, AND HUSBANDRY (at all points of the production chain)</t>
  </si>
  <si>
    <t>Any farmed aquatic species welfare problems seen during the self-assessment/internal audit performed by the producer shall be dealt appropriately and without delay.</t>
  </si>
  <si>
    <t>4C2gsJHZv4iinAHFdFqzqK1VqzFhqArY3cojASXB90xU</t>
  </si>
  <si>
    <t>3AUALHBmd06oM88tMS9jZe</t>
  </si>
  <si>
    <t>2apQYV4sVGueZxb722p882</t>
  </si>
  <si>
    <t>FV 20 WORKERS’ HEALTH, SAFETY, AND WELFARE</t>
  </si>
  <si>
    <t>4C2gsJHZv4iinAHFdFqzqK5YUhVcJlBJEi7I8LspLadi</t>
  </si>
  <si>
    <t>5EvAdfrPlA0NW2KYET1Ogy</t>
  </si>
  <si>
    <t>1STSYkQfJC6sJCHTl0LQ4B</t>
  </si>
  <si>
    <t>HOP 20 WORKERS’ HEALTH, SAFETY, AND WELFARE</t>
  </si>
  <si>
    <t>4C2gsJHZv4iinAHFdFqzqK6tORAFbgXTHTA03U5KBq2e</t>
  </si>
  <si>
    <t>794ci54zUVeeTyCkKxaIDB</t>
  </si>
  <si>
    <t>3BmiRfV14Y9UArHysfO3zs</t>
  </si>
  <si>
    <t>FV 21 SITE MANAGEMENT</t>
  </si>
  <si>
    <t>4C2gsJHZv4iinAHFdFqzqK4hGEPqL5l7s3DOLYKtvmbC</t>
  </si>
  <si>
    <t>1q2hGGDrL7xPbQ1LvXpV26</t>
  </si>
  <si>
    <t>4Igs0TcvRtcZaLqERpBzyw</t>
  </si>
  <si>
    <t>AQ 21 SAMPLING AND TESTING OF FARMED AQUATIC SPECIES</t>
  </si>
  <si>
    <t>4C2gsJHZv4iinAHFdFqzqK3wx6HUisx5HDpRwFvCTwWN</t>
  </si>
  <si>
    <t>3T9Lafr1Dn5eaj06Z1a1Bn</t>
  </si>
  <si>
    <t>3yiKvwYoXBHDoxipYV9gbp</t>
  </si>
  <si>
    <t>HOP 21 SITE MANAGEMENT</t>
  </si>
  <si>
    <t>4C2gsJHZv4iinAHFdFqzqK3uom9p3qca6ax7AaTTK2QT</t>
  </si>
  <si>
    <t>qp2SWgp44Toj1oTs4KmKI</t>
  </si>
  <si>
    <t>6vDiuqvJNOSRl5wyT01Pym</t>
  </si>
  <si>
    <t>FV 22 BIODIVERSITY AND HABITATS</t>
  </si>
  <si>
    <t>4C2gsJHZv4iinAHFdFqzqK1wFLkLpapYX6o9clnCsMpf</t>
  </si>
  <si>
    <t>79dQtq6ga2pL5svjyI9vwJ</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</si>
  <si>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</si>
  <si>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</si>
  <si>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</si>
  <si>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4C2gsJHZv4iinAHFdFqzqK5aNPbKKRWAA60MBjo0xV4c</t>
  </si>
  <si>
    <t>sRjWGUiOhcqw76XsR8gAI</t>
  </si>
  <si>
    <t>3ov8Ci8FQzD3sYIYu2RpnL</t>
  </si>
  <si>
    <t>HOP 22 BIODIVERSITY AND HABITATS</t>
  </si>
  <si>
    <t>4C2gsJHZv4iinAHFdFqzqK2Uopg36JNeaciZYcYszEzl</t>
  </si>
  <si>
    <t>01tN17HCTCOfRqB0HpKw6Y</t>
  </si>
  <si>
    <t>2lCsmz9pLx7NagHecV9mpX</t>
  </si>
  <si>
    <t>FV 23 ENERGY EFFICIENCY</t>
  </si>
  <si>
    <t>6wlTC8ogftkq4iCmKwM5w91QBze7NaIYiHw7VdVlbt4H</t>
  </si>
  <si>
    <t>1KTkWDhfrJeGjNaGLlu9N0</t>
  </si>
  <si>
    <t>6NkzRvY2LtIEq9u93VYbsg</t>
  </si>
  <si>
    <t>AQ 23 PEST CONTROL</t>
  </si>
  <si>
    <t>6wlTC8ogftkq4iCmKwM5w962pcFPkt77OZum9a77v4Bc</t>
  </si>
  <si>
    <t>5xEVaZMRr4rPr0X5emTIed</t>
  </si>
  <si>
    <t>7tJdxC0MUJe1HSs3MotQlM</t>
  </si>
  <si>
    <t>HOP 23 ENERGY EFFICIENCY</t>
  </si>
  <si>
    <t>6wlTC8ogftkq4iCmKwM5w95WJHGPTTWb7MtMDRBmMa6c</t>
  </si>
  <si>
    <t>37fXovEh91vOo3rWoXQeeB</t>
  </si>
  <si>
    <t>2qQW5LAimcgbwLksFTh6tg</t>
  </si>
  <si>
    <t>FV 24 GREENHOUSE GASES AND CLIMATE CHANGE</t>
  </si>
  <si>
    <t>6wlTC8ogftkq4iCmKwM5w9198tyEsFhpRSGa7ciBtswI</t>
  </si>
  <si>
    <t>2hLNcKAKs5NIk2b92G5cU2</t>
  </si>
  <si>
    <t>7zYHRKozLWyZJNsLHlqmWj</t>
  </si>
  <si>
    <t>HOP 24 GREENHOUSE GASES AND CLIMATE CHANGE</t>
  </si>
  <si>
    <t>6wlTC8ogftkq4iCmKwM5w9zq9mC4X4axaBhi2FBiFDN</t>
  </si>
  <si>
    <t>5KtGpFDOZJqtfY2fIRqZm8</t>
  </si>
  <si>
    <t>1YbYgCwF5emApZVepFq1X1</t>
  </si>
  <si>
    <t>AQ 24 HARVESTING AND POSTHARVESTING OPERATIONS</t>
  </si>
  <si>
    <t>6wlTC8ogftkq4iCmKwM5w910c0y7GWMTWtoirCquzgD2</t>
  </si>
  <si>
    <t>SEQt0LTaINvR7ShWuB8sk</t>
  </si>
  <si>
    <t>4UI39RIn6YI8gQZpGRKexG</t>
  </si>
  <si>
    <t>FV 25 WASTE MANAGEMENT</t>
  </si>
  <si>
    <t>awxbzDqiAc5w5F9Xaavfk5TvyR0UgB0EOmnMkFaZftX</t>
  </si>
  <si>
    <t>6ppjGKAbGM5VIqSujIYrHY</t>
  </si>
  <si>
    <t>61TDaidZRAGqCBPGs8ha8G</t>
  </si>
  <si>
    <t>AQ 25 HOLDING AND CROWDING FACILITIES</t>
  </si>
  <si>
    <t>7DAWrJ4FEll4vr7SY3agoa5TvyR0UgB0EOmnMkFaZftX</t>
  </si>
  <si>
    <t>23ZO57D7EyypjkkiWSWNQk</t>
  </si>
  <si>
    <t>2oNaOXs0DVeMiQZPYCn5r7</t>
  </si>
  <si>
    <t>HOP 25 WASTE MANAGEMENT</t>
  </si>
  <si>
    <t>Ttg0N6A2FwKCNo4IteaLK5TvyR0UgB0EOmnMkFaZftX</t>
  </si>
  <si>
    <t>4DXJBMYXEpyZXy4TyT4YQR</t>
  </si>
  <si>
    <t>3Xuqd2nxrHRHWBMMAl2PDV</t>
  </si>
  <si>
    <t>FV 26 PLANT PROPAGATION MATERIAL</t>
  </si>
  <si>
    <t>1w2d3I6CuKthFEEDJPAfK25TvyR0UgB0EOmnMkFaZftX</t>
  </si>
  <si>
    <t>4QXLZknWQnGgnf1s2Squ4p</t>
  </si>
  <si>
    <t>12V2s4FpWw8zBFdb1VY42A</t>
  </si>
  <si>
    <t>AQ 26 SLAUGHTER ACTIVITIES</t>
  </si>
  <si>
    <t>2B20jqk2goXcNqV2HX9qhe5TvyR0UgB0EOmnMkFaZftX</t>
  </si>
  <si>
    <t>4IFbSwjHov4J6TAVK47Q5l</t>
  </si>
  <si>
    <t>1PygzsgwT1kH98NoRIqHJK</t>
  </si>
  <si>
    <t>HOP 26 PLANT PROPAGATION MATERIAL</t>
  </si>
  <si>
    <t>MyNM2sLtxWP06FudRhDir5TvyR0UgB0EOmnMkFaZftX</t>
  </si>
  <si>
    <t>3TZ8Abr9rBhG4b2REuJghw</t>
  </si>
  <si>
    <t>30jEVEr91nZpdd9cxyULwz</t>
  </si>
  <si>
    <t>FV 27 GENETICALLY MODIFIED ORGANISMS</t>
  </si>
  <si>
    <t>7EkiTjscQQ9YBuIWe6RZFk5TvyR0UgB0EOmnMkFaZftX</t>
  </si>
  <si>
    <t>6Zw0pPyeSgJ417YfAqafgC</t>
  </si>
  <si>
    <t>fpZn5YAfrwOfpIHt5wBr7</t>
  </si>
  <si>
    <t>AQ 27 DEPURATION</t>
  </si>
  <si>
    <t>78lhTFJm2kvuowgAOftnD05TvyR0UgB0EOmnMkFaZftX</t>
  </si>
  <si>
    <t>3HkHCaJAY8U3Pyyr510VNm</t>
  </si>
  <si>
    <t>2zKr6OtZT3ieaBkkiQdRnE</t>
  </si>
  <si>
    <t>HOP 27 GENETICALLY MODIFIED ORGANISMS</t>
  </si>
  <si>
    <t>6NkzRvY2LtIEq9u93VYbsg5TvyR0UgB0EOmnMkFaZftX</t>
  </si>
  <si>
    <t>5uCJ7ub4A2ZDh3r7ebhDDD</t>
  </si>
  <si>
    <t>19FqK7ekLK0m3iLHchTn8h</t>
  </si>
  <si>
    <t>FV 28 SOIL AND SUBSTRATE MANAGEMENT</t>
  </si>
  <si>
    <t>4G6L5rXAv5opyJXaaJSspR2VMR7eFBhsXQA1k8IjqWQx</t>
  </si>
  <si>
    <t>3dbFdi5Qo6RlC4NEidRfe2</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</si>
  <si>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</si>
  <si>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</si>
  <si>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</si>
  <si>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2jUiyLvMOWJh04zKpLzls87mYXogZyldja1l4zH5Wvh4</t>
  </si>
  <si>
    <t>4tcqaKxItd2UudJKkhirlw</t>
  </si>
  <si>
    <t>38FoI2x9MvJMWYmW9A94FP</t>
  </si>
  <si>
    <t>HOP 28 SOIL AND SUBSTRATE MANAGEMENT</t>
  </si>
  <si>
    <t>2jUiyLvMOWJh04zKpLzls84JDwCyBH1ImTjbVhIZvTq3</t>
  </si>
  <si>
    <t>f1ADyJdTgZckMF873LBtG</t>
  </si>
  <si>
    <t>4DY3EifbqbuiHigOcSYX3F</t>
  </si>
  <si>
    <t>HOP 28 SOIL MANAGEMENT</t>
  </si>
  <si>
    <t>4G6L5rXAv5opyJXaaJSspR24wmFn53ZJndoxOd1EgcHe</t>
  </si>
  <si>
    <t>7d1h0m9pz35YRdo6SUeCBJ</t>
  </si>
  <si>
    <t>5nPf6FvRIaYhUohxiK6Z4C</t>
  </si>
  <si>
    <t>FV 29 FERTILIZERS AND BIOSTIMULANTS</t>
  </si>
  <si>
    <t>2rOCEOZ7FKjNjNArXiLHzT5S5Axhf3c7R5yra1GF3lz</t>
  </si>
  <si>
    <t>6HdXV2n4nPxqhZZHqKk1IB</t>
  </si>
  <si>
    <t>3mzqvFtvshFUd9FG5jPpxS</t>
  </si>
  <si>
    <t>HOP 29 FERTILIZERS AND BIOSTIMULANTS</t>
  </si>
  <si>
    <t>2rOCEOZ7FKjNjNArXiLHzT2nHnjQBzxk2jzqTlOcVbMi</t>
  </si>
  <si>
    <t>1GylsZuzswRyx3gGY1kRVP</t>
  </si>
  <si>
    <t>696jSQYmLVDJoD3UnofwTY</t>
  </si>
  <si>
    <t>FV 30 WATER MANAGEMENT</t>
  </si>
  <si>
    <t>3htAhHdPv9OtsLHNNhtZxHKwyucNsg6nzI6rjENLt3d</t>
  </si>
  <si>
    <t>4fZ94v0D7Q3k5nMpXDQ1gU</t>
  </si>
  <si>
    <t>WIsqyzB7hUCqXcRGmylZ6</t>
  </si>
  <si>
    <t>HOP 30 WATER MANAGEMENT</t>
  </si>
  <si>
    <t>6GF3xiweshSSrjhesMZt6f5TvyR0UgB0EOmnMkFaZftX</t>
  </si>
  <si>
    <t>5cdB0Hk0HWWPoe36r10cTG</t>
  </si>
  <si>
    <t>5QTGwGTKitdKuEwjmkCJSy</t>
  </si>
  <si>
    <t>FV 31 INTEGRATED PEST MANAGEMENT</t>
  </si>
  <si>
    <t>2PY4EEd6KbBqNYrQrNPBD45TvyR0UgB0EOmnMkFaZftX</t>
  </si>
  <si>
    <t>39Hes98vGzeLAvKkKTawVO</t>
  </si>
  <si>
    <t>5J6Wg6hIOJWcbwRBTKjslF</t>
  </si>
  <si>
    <t>HOP 31 INTEGRATED PEST MANAGEMENT</t>
  </si>
  <si>
    <t>2jUiyLvMOWJh04zKpLzls84owgIkC6nXLa7lsm0MrLOO</t>
  </si>
  <si>
    <t>2nIFvbGDtVjetX4bSd1ieY</t>
  </si>
  <si>
    <t>6mrYpZ2GcLZ7AP1RVVry5G</t>
  </si>
  <si>
    <t>FV 32 PLANT PROTECTION PRODUCTS</t>
  </si>
  <si>
    <t>2jUiyLvMOWJh04zKpLzls857CpNqy9lJZPIEGl3cpn84</t>
  </si>
  <si>
    <t>3C1zcoZhmW10RikKo66Omx</t>
  </si>
  <si>
    <t>57pN9EDRNJdtiagduP3fZW</t>
  </si>
  <si>
    <t>HOP 32 PLANT PROTECTION PRODUCTS</t>
  </si>
  <si>
    <t>2jUiyLvMOWJh04zKpLzls823vkcq3eLNCd3go9Rkaald</t>
  </si>
  <si>
    <t>1iv5WR7BCTAyGuWtCRpan4</t>
  </si>
  <si>
    <t>6SSbkfthK0LYaxbv5b14GB</t>
  </si>
  <si>
    <t>FV 33 POSTHARVEST HANDLING</t>
  </si>
  <si>
    <t>3jqGVv62GBsd8KJSjIWQ7X55ckAD4CZWQhWLcwQj76KJ</t>
  </si>
  <si>
    <t>7t9IyYzQxOwCX1utYaZDrZ</t>
  </si>
  <si>
    <t>Rm2o1gaBaALvlfFEiYrMu</t>
  </si>
  <si>
    <t>HOP 33 POSTHARVEST HANDLING</t>
  </si>
  <si>
    <t>3jqGVv62GBsd8KJSjIWQ7X5SgdbGCqfnJhgVdCZaO52C</t>
  </si>
  <si>
    <t>5zXPfhwhAd1IOsIeHeU5CM</t>
  </si>
  <si>
    <t>FO 01.01 Site history</t>
  </si>
  <si>
    <t>2rOCEOZ7FKjNjNArXiLHzT2GgfGeHb0isCXFe3cDafB8</t>
  </si>
  <si>
    <t>3XeWo0HK2q2LIAWuiLq81E</t>
  </si>
  <si>
    <t>7BbYPU8D5VjuX50wR037bc</t>
  </si>
  <si>
    <t>AQ 01.01 Site history</t>
  </si>
  <si>
    <t>2rOCEOZ7FKjNjNArXiLHzT2z9eo0DDlV0YPSYz2O8J7r</t>
  </si>
  <si>
    <t>5DRnU7mjS8VCI7Ap2v73CO</t>
  </si>
  <si>
    <t>FO 01.02 Outsourced activities</t>
  </si>
  <si>
    <t>2rOCEOZ7FKjNjNArXiLHzT3Zzd9zsLAfuVfEUUYQV7Pd</t>
  </si>
  <si>
    <t>GPN1iO2ZupplHeWuJnm7J</t>
  </si>
  <si>
    <t>6udigXdkpe8Lswjod4NBOa</t>
  </si>
  <si>
    <t>AQ 01.02 Site management</t>
  </si>
  <si>
    <t>2rOCEOZ7FKjNjNArXiLHzT11ZC60E3YAtAUx5wNuuXwj</t>
  </si>
  <si>
    <t>6boq5twCHOdIrNojlxuFjG</t>
  </si>
  <si>
    <t>FO 01.03 Internal documentation</t>
  </si>
  <si>
    <t>3WOTX6z9yCADtqy7fUTDJn5TvyR0UgB0EOmnMkFaZftX</t>
  </si>
  <si>
    <t>VoonZx94STGuLmJNzGHQX</t>
  </si>
  <si>
    <t>KwyucNsg6nzI6rjENLt3d</t>
  </si>
  <si>
    <t>AQ 01.03 Legislative framework</t>
  </si>
  <si>
    <t>5HjMxha5zh3JmCKzoQNaGT5TvyR0UgB0EOmnMkFaZftX</t>
  </si>
  <si>
    <t>4rPb6aRnjT1RlOidzZW8NT</t>
  </si>
  <si>
    <t>FO 01.04 Training and assigning responsibilities</t>
  </si>
  <si>
    <t>6cVkk3FsKVyXw3Axz1X0EJKWseLrLUhPeorCfNWn5jf</t>
  </si>
  <si>
    <t>1Gmj3oSGRRz2wF43jglNiZ</t>
  </si>
  <si>
    <t>FO 01.05 Customer requirements</t>
  </si>
  <si>
    <t>6cVkk3FsKVyXw3Axz1X0EJ55afRttVG4dVUXKLoNoQoe</t>
  </si>
  <si>
    <t>3U9ZVLZyebAQYRVksg1MLP</t>
  </si>
  <si>
    <t>FO 01.06 Complaints</t>
  </si>
  <si>
    <t>6cVkk3FsKVyXw3Axz1X0EJ6tiYYI8mKlvSXw5jfqgMdE</t>
  </si>
  <si>
    <t>6DK33hs49O0mVODM44PumI</t>
  </si>
  <si>
    <t>FO 01.07 Non-conforming products</t>
  </si>
  <si>
    <t>4G6L5rXAv5opyJXaaJSspR5mdYYXLIFyNI492xPC4Wrk</t>
  </si>
  <si>
    <t>MfbZ6xSbvl0LIQHCG3HAH</t>
  </si>
  <si>
    <t>FO 01.08 Recall and withdrawal</t>
  </si>
  <si>
    <t>4pvzWZLf4r0AsvpuWuoYAC6eaxQshM5yuY2WLlQ8amUS</t>
  </si>
  <si>
    <t>2D3gR7aaHx6tnYQQuF1lXz</t>
  </si>
  <si>
    <t>FO 02.01 Traceability</t>
  </si>
  <si>
    <t>4pvzWZLf4r0AsvpuWuoYAC6moTS0uCjB77ymqMRrEaKu</t>
  </si>
  <si>
    <t>476rC4cdc9j8oss1h3sXXS</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</si>
  <si>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</si>
  <si>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</si>
  <si>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4pvzWZLf4r0AsvpuWuoYAC1V7OJsLngbMIMF5cpB2lgv</t>
  </si>
  <si>
    <t>3dK0wdZnclzgLIOpYhYOUM</t>
  </si>
  <si>
    <t>FO 02.03 Mass balance</t>
  </si>
  <si>
    <t>4pvzWZLf4r0AsvpuWuoYAC69tkf9xTq4aAYbrRMthWNF</t>
  </si>
  <si>
    <t>304WayBeH0VzrDds0V9TK0</t>
  </si>
  <si>
    <t>FO 02.04 GLOBALG.A.P. status</t>
  </si>
  <si>
    <t>4pvzWZLf4r0AsvpuWuoYAC32bnxD3iuIFgJa6SxSTZZE</t>
  </si>
  <si>
    <t>60YTqCQn7FH9usxqAQOiqL</t>
  </si>
  <si>
    <t>FO 02.05 Logo use</t>
  </si>
  <si>
    <t>4pvzWZLf4r0AsvpuWuoYAC65SiBmR9xE6MmZIJH2OMh8</t>
  </si>
  <si>
    <t>3voJYmeY4m9jVUrQOPEIep</t>
  </si>
  <si>
    <t>FO 03.01 Propagation material</t>
  </si>
  <si>
    <t>4pvzWZLf4r0AsvpuWuoYAC4Zl4dLXiCmXFVqnsslPb0x</t>
  </si>
  <si>
    <t>vjS57MJ5nsSkYmlRxSwbF</t>
  </si>
  <si>
    <t>FO 03.02 Chemical treatments and dressings</t>
  </si>
  <si>
    <t>4pvzWZLf4r0AsvpuWuoYAC12xtoMmsI7QQenkWEVMZAu</t>
  </si>
  <si>
    <t>6Nj4cfV6ylPpCa0EI9BKKW</t>
  </si>
  <si>
    <t>FO 03.03 Genetically modified organisms</t>
  </si>
  <si>
    <t>4pvzWZLf4r0AsvpuWuoYAC3bnauhR2XKWnnmjxnrNJeQ</t>
  </si>
  <si>
    <t>1JbLaD4cXHUBhzd0XaNL3n</t>
  </si>
  <si>
    <t xml:space="preserve">FO 03.04 Transition period </t>
  </si>
  <si>
    <t>4Igs0TcvRtcZaLqERpBzyw5TvyR0UgB0EOmnMkFaZftX</t>
  </si>
  <si>
    <t>59QewLUkUiVzPdGlfgu21o</t>
  </si>
  <si>
    <t xml:space="preserve">FO 04.01 Soil conservation
</t>
  </si>
  <si>
    <t>Good soil husbandry ensures the long-term fertility of the soil, aids yield, and contributes to profitability. Not applicable in the case of crops that are not grown directly in soil (hydroponic or potted plants).</t>
  </si>
  <si>
    <t>6inH5pgUJeX8hyB3EYnjvL3vLjIvLzmFDnyHGwp4sKjy</t>
  </si>
  <si>
    <t>2IpBpucJX7pJDK7yar4Pdz</t>
  </si>
  <si>
    <t>4owgIkC6nXLa7lsm0MrLOO</t>
  </si>
  <si>
    <t>AQ 04.01 Workers’ occupational health and safety</t>
  </si>
  <si>
    <t>6inH5pgUJeX8hyB3EYnjvL2lcjWDd2pC4Mxvjx89tTP3</t>
  </si>
  <si>
    <t>4b75QxZajdtzw35yuJYzax</t>
  </si>
  <si>
    <t>FO 04.02 Soil fumigation</t>
  </si>
  <si>
    <t>6inH5pgUJeX8hyB3EYnjvL4WvVgaj0DmqytcECbsfj85</t>
  </si>
  <si>
    <t>LBOB0pVTmEHC3zp2yT9uB</t>
  </si>
  <si>
    <t>57CpNqy9lJZPIEGl3cpn84</t>
  </si>
  <si>
    <t>AQ 04.02 Training and assigned responsibilities</t>
  </si>
  <si>
    <t>1YbYgCwF5emApZVepFq1X175ZhDFwSi67hTEERmDGpdT</t>
  </si>
  <si>
    <t>2fxuNtMikwq4pGJPm9UHmp</t>
  </si>
  <si>
    <t>FO 04.03 Substrates</t>
  </si>
  <si>
    <t>1YbYgCwF5emApZVepFq1X12fdp0291AK18VPCACdP0xw</t>
  </si>
  <si>
    <t>2jMIlVn1YjTp2J7QpgwC0e</t>
  </si>
  <si>
    <t>7mYXogZyldja1l4zH5Wvh4</t>
  </si>
  <si>
    <t>AQ 04.03 Workers’ hazards and first aid</t>
  </si>
  <si>
    <t>61TDaidZRAGqCBPGs8ha8G5TX5THcQM5Np1uQ5ItrWLM</t>
  </si>
  <si>
    <t>iRZqmNFK3RvDpleWESvWD</t>
  </si>
  <si>
    <t>FO 04.04 Nutritional needs</t>
  </si>
  <si>
    <t>61TDaidZRAGqCBPGs8ha8G1aV0zFwSp9AmvxxfeGq2eA</t>
  </si>
  <si>
    <t>ULRbRAkZftwkpBniFH1e3</t>
  </si>
  <si>
    <t>4JDwCyBH1ImTjbVhIZvTq3</t>
  </si>
  <si>
    <t>AQ 04.04 Personal protective equipment</t>
  </si>
  <si>
    <t>61TDaidZRAGqCBPGs8ha8G6gb3L0lEZN6wO8WjVRr7lV</t>
  </si>
  <si>
    <t>2Oh375nnYEbnQDw1A6DTeg</t>
  </si>
  <si>
    <t>FO 04.05 Nutrient content</t>
  </si>
  <si>
    <t>12V2s4FpWw8zBFdb1VY42AxbaIyuRHw74GoMT8PbnKx</t>
  </si>
  <si>
    <t>3oVFuQiVBK4m7nEKjxabKy</t>
  </si>
  <si>
    <t>23vkcq3eLNCd3go9Rkaald</t>
  </si>
  <si>
    <t>AQ 04.05 Workers’ welfare</t>
  </si>
  <si>
    <t>12V2s4FpWw8zBFdb1VY42A1oGNflTpAerQDWPIkzL1jE</t>
  </si>
  <si>
    <t>3R09p8j9SBPrd2ZkAKqqPy</t>
  </si>
  <si>
    <t>FO 04.06 Application records</t>
  </si>
  <si>
    <t>fpZn5YAfrwOfpIHt5wBr75TvyR0UgB0EOmnMkFaZftX</t>
  </si>
  <si>
    <t>WVkyFPGsvsPsC7Lz3bNRP</t>
  </si>
  <si>
    <t>FO 04.07 Fertilizer and biostimulant storage</t>
  </si>
  <si>
    <t>QZfIR1aSAjL2YcUqo376X5TvyR0UgB0EOmnMkFaZftX</t>
  </si>
  <si>
    <t>fICsjkYrHVr87NAeTjI92</t>
  </si>
  <si>
    <t xml:space="preserve">FO 05.01 Water sources
</t>
  </si>
  <si>
    <t>3htAhHdPv9OtsLHNNhtZxH7BbYPU8D5VjuX50wR037bc</t>
  </si>
  <si>
    <t>3wjtllhf2EZ05k7ry5E364</t>
  </si>
  <si>
    <t>FO 05.02 Predicting irrigation requirements</t>
  </si>
  <si>
    <t>3htAhHdPv9OtsLHNNhtZxH6udigXdkpe8Lswjod4NBOa</t>
  </si>
  <si>
    <t>2lIJrvbtPcVuY8RZkfCGAZ</t>
  </si>
  <si>
    <t>FO 05.03 Record keeping</t>
  </si>
  <si>
    <t>3jqGVv62GBsd8KJSjIWQ7Xmo9Uog2nl7PhTPO5LbeWt</t>
  </si>
  <si>
    <t>54b9jNn5l6JshlbKMcZkvo</t>
  </si>
  <si>
    <t>FO 05.04 Water quality</t>
  </si>
  <si>
    <t>3jqGVv62GBsd8KJSjIWQ7X2DBDLKNCCHjgeVp2fH2kz4</t>
  </si>
  <si>
    <t>3CUgz7Cjbz3lVegK48kdwN</t>
  </si>
  <si>
    <t>mo9Uog2nl7PhTPO5LbeWt</t>
  </si>
  <si>
    <t>AQ 06.01 Identification of waste and pollutants</t>
  </si>
  <si>
    <t>1kzI7hCCMY4wQOFQmIPOPD5TvyR0UgB0EOmnMkFaZftX</t>
  </si>
  <si>
    <t>101TCDdkyoiKx59uYCCXGd</t>
  </si>
  <si>
    <t>2DBDLKNCCHjgeVp2fH2kz4</t>
  </si>
  <si>
    <t>AQ 06.02 Waste and pollution action plan</t>
  </si>
  <si>
    <t>5OZ3Oy0MVM5jXao9ZvAlrA5TvyR0UgB0EOmnMkFaZftX</t>
  </si>
  <si>
    <t>vmjGfCIFJSM7cQD7NFV80</t>
  </si>
  <si>
    <t>55ckAD4CZWQhWLcwQj76KJ</t>
  </si>
  <si>
    <t>AQ 06.03 Environmental impact and management</t>
  </si>
  <si>
    <t>4ZGW9ZWBwWewpL1DYzfgyb5TvyR0UgB0EOmnMkFaZftX</t>
  </si>
  <si>
    <t>4CJaPlJ48CsnwJPpOBaOcW</t>
  </si>
  <si>
    <t>5SgdbGCqfnJhgVdCZaO52C</t>
  </si>
  <si>
    <t xml:space="preserve">AQ 06.04 Water usage and disposal 
</t>
  </si>
  <si>
    <t>Cross-reference with AQ 06.03.02.</t>
  </si>
  <si>
    <t>4gUkP5eS8EnUG0fKZ0tMiZ5TvyR0UgB0EOmnMkFaZftX</t>
  </si>
  <si>
    <t>4amaTwSSW3aZdfZj8YONNc</t>
  </si>
  <si>
    <t>FO 07.01 Choice of plant protection products</t>
  </si>
  <si>
    <t>7HDQtIsDtzns0bD1ntR0eP5TvyR0UgB0EOmnMkFaZftX</t>
  </si>
  <si>
    <t>1iBxbUx6cezVlgCvMmOwI9</t>
  </si>
  <si>
    <t>2GgfGeHb0isCXFe3cDafB8</t>
  </si>
  <si>
    <t>AQ 07.01 Impact of farming on the environment and biodiversity</t>
  </si>
  <si>
    <t>5ZEbtYAwaiK1X4qvVH0ye85TvyR0UgB0EOmnMkFaZftX</t>
  </si>
  <si>
    <t>1nW8TTNH1fusUklcAyzJ3O</t>
  </si>
  <si>
    <t xml:space="preserve">FO 07.02 Application records </t>
  </si>
  <si>
    <t>36VGW0OgI5dbYuNy8pN1X45TvyR0UgB0EOmnMkFaZftX</t>
  </si>
  <si>
    <t>4dqTp7fkABPCSIwP6BJ67E</t>
  </si>
  <si>
    <t>2z9eo0DDlV0YPSYz2O8J7r</t>
  </si>
  <si>
    <t>AQ 07.02 Predator exclusion plan</t>
  </si>
  <si>
    <t>1LqxqbMnYmX3O47nTDkHLF5TvyR0UgB0EOmnMkFaZftX</t>
  </si>
  <si>
    <t>6CSFbUgkhrbJU87vlKmRUq</t>
  </si>
  <si>
    <t>FO 07.03 Disposal of surplus application mix</t>
  </si>
  <si>
    <t>76Up1Jlz2ogKdKXUH1J3L5TvyR0UgB0EOmnMkFaZftX</t>
  </si>
  <si>
    <t>7KbSmeRQQ9vMW32RA3fvgt</t>
  </si>
  <si>
    <t>3Zzd9zsLAfuVfEUUYQV7Pd</t>
  </si>
  <si>
    <t xml:space="preserve">AQ 07.03 Escapes </t>
  </si>
  <si>
    <t>6l21qjBupUIUO8XLCiUEef5TvyR0UgB0EOmnMkFaZftX</t>
  </si>
  <si>
    <t>5z698mI9SK13uqc3qKoGYH</t>
  </si>
  <si>
    <t>FO 07.04 Plant protection product and postharvest treatment product storage</t>
  </si>
  <si>
    <t>31r3O7m6YdmvyCuOWIOMh65TvyR0UgB0EOmnMkFaZftX</t>
  </si>
  <si>
    <t>2gbDib5iDBqNNbrpbd3LT0</t>
  </si>
  <si>
    <t>11ZC60E3YAtAUx5wNuuXwj</t>
  </si>
  <si>
    <t>AQ 07.04 High conservation value areas</t>
  </si>
  <si>
    <t>7bt3lOtOqh5dlKm5Rqrjx45TvyR0UgB0EOmnMkFaZftX</t>
  </si>
  <si>
    <t>SAeb09u4BIJU5hywl5ZTk</t>
  </si>
  <si>
    <t>FO 07.05 Plant protection product handling</t>
  </si>
  <si>
    <t>2RFsPSHa2XlX0JHYiJO2Wc5TvyR0UgB0EOmnMkFaZftX</t>
  </si>
  <si>
    <t>OkwgpiefJyhKOx86JFmLs</t>
  </si>
  <si>
    <t>5S5Axhf3c7R5yra1GF3lz</t>
  </si>
  <si>
    <t>AQ 07.05 Ecological upgrading of unproductive sites</t>
  </si>
  <si>
    <t>6PzSKiJw1bRFye5uX49taK5TvyR0UgB0EOmnMkFaZftX</t>
  </si>
  <si>
    <t>Oa7r1b8qY2CRF4UuPKcN3</t>
  </si>
  <si>
    <t>FO 07.06 Empty plant protection product containers</t>
  </si>
  <si>
    <t>48EClxc2uJIvBOW8IlSEPt5TvyR0UgB0EOmnMkFaZftX</t>
  </si>
  <si>
    <t>3L2zyFJ2zu5HQQgkTRwa7p</t>
  </si>
  <si>
    <t>2nHnjQBzxk2jzqTlOcVbMi</t>
  </si>
  <si>
    <t>AQ 07.06 Energy efficiency</t>
  </si>
  <si>
    <t>Farming equipment shall be selected and maintained for optimum energy efficiency. The use of renewable energy sources should be encouraged.</t>
  </si>
  <si>
    <t>2o0PHrjwVpc8TxdOBpkPzy5TvyR0UgB0EOmnMkFaZftX</t>
  </si>
  <si>
    <t>5RQ8IqiLnmA7DEtNqhNVls</t>
  </si>
  <si>
    <t xml:space="preserve">FO 07.07 Obsolete plant protection products </t>
  </si>
  <si>
    <t>696jSQYmLVDJoD3UnofwTY253gbk0kdnSSFyQX6iFKWy</t>
  </si>
  <si>
    <t>4V5PDUBdj9Q0i7fbGfInQk</t>
  </si>
  <si>
    <t xml:space="preserve">FO 07.08 Application of other substances </t>
  </si>
  <si>
    <t>696jSQYmLVDJoD3UnofwTYuzn8UMxTkF1w7M3FTD0sW</t>
  </si>
  <si>
    <t>21mCH63CMsUTKkluKw6dN9</t>
  </si>
  <si>
    <t>FO 07.09 Equipment</t>
  </si>
  <si>
    <t>696jSQYmLVDJoD3UnofwTY6aZY7458MgGAXucrp2rDfj</t>
  </si>
  <si>
    <t>tDOe2o0zWYqYm0KNgqj9x</t>
  </si>
  <si>
    <t>FO 08.01 Quality of postharvest water</t>
  </si>
  <si>
    <t>696jSQYmLVDJoD3UnofwTY5U9xxekFJ28sU2NwdkP9u8</t>
  </si>
  <si>
    <t>3gLKlk7CEmbkXjaBvbTvGh</t>
  </si>
  <si>
    <t>FO 08.02 Postharvest treatments</t>
  </si>
  <si>
    <t>696jSQYmLVDJoD3UnofwTY7GSUGbBCg0zqqdO3nIYknt</t>
  </si>
  <si>
    <t>5k6Z1qS7vCZ6NXbWiaUJu9</t>
  </si>
  <si>
    <t>FO 12.01 Workers’ health and safety</t>
  </si>
  <si>
    <t>696jSQYmLVDJoD3UnofwTY4YYEAFlKQL7dZttPmpxB2F</t>
  </si>
  <si>
    <t>3snGfVLt7Wxd5FZGpG4j8y</t>
  </si>
  <si>
    <t>FO 12.02 Hazards and first aid</t>
  </si>
  <si>
    <t>1gpvHRL3jcuK0YTVBxeDJK5TvyR0UgB0EOmnMkFaZftX</t>
  </si>
  <si>
    <t>4zSkvUbTdlSMEjoMX9r149</t>
  </si>
  <si>
    <t>FO 12.03 Personal protective equipment</t>
  </si>
  <si>
    <t>6SSbkfthK0LYaxbv5b14GBCewd3FqcwBMtVtTDK4h9s</t>
  </si>
  <si>
    <t>3LyKIn2zocb3lDNExH1RfM</t>
  </si>
  <si>
    <t>KWseLrLUhPeorCfNWn5jf</t>
  </si>
  <si>
    <t>AQ 18.01 Brood stock and seedlings</t>
  </si>
  <si>
    <t>Depending on species: Ova, smolt, fry, fingerling, larvae, alevin, spat, nauplii and post-larvae, others</t>
  </si>
  <si>
    <t>6SSbkfthK0LYaxbv5b14GB7h4leQtnNFBbHHWbgN8lXM</t>
  </si>
  <si>
    <t>7eAOPa3QKXk7fUsXuWAZQT</t>
  </si>
  <si>
    <t>55afRttVG4dVUXKLoNoQoe</t>
  </si>
  <si>
    <t>AQ 18.02 Hatchery management</t>
  </si>
  <si>
    <t>6SSbkfthK0LYaxbv5b14GB5RnRCz8ee4Zl9QUgeRKTHd</t>
  </si>
  <si>
    <t>1o2yFFL4vOygH47fNAZmGV</t>
  </si>
  <si>
    <t>6tiYYI8mKlvSXw5jfqgMdE</t>
  </si>
  <si>
    <t>AQ 18.03 Brood fish stripping</t>
  </si>
  <si>
    <t xml:space="preserve">If brood fish are stripped, this shall be done with consideration for the animals’ welfare.
</t>
  </si>
  <si>
    <t>6SSbkfthK0LYaxbv5b14GB1vk62VlZg3Zq6bcgLfSxGJ</t>
  </si>
  <si>
    <t>31PFCSQaqCuB8q57zJg6RP</t>
  </si>
  <si>
    <t>5mdYYXLIFyNI492xPC4Wrk</t>
  </si>
  <si>
    <t>AQ 19.01 Chemical compound storage</t>
  </si>
  <si>
    <t>6SSbkfthK0LYaxbv5b14GB5TLexd3GI3AjZkCglPj3h5</t>
  </si>
  <si>
    <t>5jtdahGRPyTbM5paWcRuKM</t>
  </si>
  <si>
    <t>2VMR7eFBhsXQA1k8IjqWQx</t>
  </si>
  <si>
    <t>AQ 19.02 Empty containers and unused chemicals</t>
  </si>
  <si>
    <t>6SSbkfthK0LYaxbv5b14GB1OZTzJWvKeCm4lQLj2de5o</t>
  </si>
  <si>
    <t>1P5WF4AhiUVjKU0eMjYNP3</t>
  </si>
  <si>
    <t>24wmFn53ZJndoxOd1EgcHe</t>
  </si>
  <si>
    <t>AQ 19.03 Transport of chemical compounds</t>
  </si>
  <si>
    <t>6SSbkfthK0LYaxbv5b14GB6v0SS1OCIEL11DaUsdV8qY</t>
  </si>
  <si>
    <t>6akCg1bzbz31hRuysr8H2o</t>
  </si>
  <si>
    <t>2IPCUnYuMhRLMitDdZuBV6</t>
  </si>
  <si>
    <t>FV 20.01 Risk assessment and training</t>
  </si>
  <si>
    <t>3Xuqd2nxrHRHWBMMAl2PDV5TvyR0UgB0EOmnMkFaZftX</t>
  </si>
  <si>
    <t>4Hbavnq82IxeTzp86PTwLH</t>
  </si>
  <si>
    <t>6eaxQshM5yuY2WLlQ8amUS</t>
  </si>
  <si>
    <t>AQ 20.01 Traceability and stock origin</t>
  </si>
  <si>
    <t>5nPf6FvRIaYhUohxiK6Z4C4e9U8QqFWhkb5syMftPkjz</t>
  </si>
  <si>
    <t>3lmOYo1HEXN9WTJSOmoeqn</t>
  </si>
  <si>
    <t>4xvzsgnTOtRkF4CQ8kI09i</t>
  </si>
  <si>
    <t>HOP 20.01 Risk assessment and training</t>
  </si>
  <si>
    <t>5nPf6FvRIaYhUohxiK6Z4C5wu9vqrUGRlCKkbHt3ECf0</t>
  </si>
  <si>
    <t>76gj5wqMrhjC9IwB6fPD1O</t>
  </si>
  <si>
    <t>6rCsdcQbJnfwmnsw2F9C4z</t>
  </si>
  <si>
    <t>FV 20.02 Hazards and first aid</t>
  </si>
  <si>
    <t>5nPf6FvRIaYhUohxiK6Z4C7tkt1sKqqlLnUrh71qam9K</t>
  </si>
  <si>
    <t>7bibspXJGGbnFX0bW7wkAp</t>
  </si>
  <si>
    <t>6moTS0uCjB77ymqMRrEaKu</t>
  </si>
  <si>
    <t>AQ 20.02 Farmed aquatic species health and welfare</t>
  </si>
  <si>
    <t>6mrYpZ2GcLZ7AP1RVVry5G7te0V5sEO4j2gdaCHhqwRe</t>
  </si>
  <si>
    <t>3G6XCS3kXxaiT6An6fyXYY</t>
  </si>
  <si>
    <t>5Nuj2EiEyMVydcblHaISFD</t>
  </si>
  <si>
    <t>HOP 20.02 Hazards and first aid</t>
  </si>
  <si>
    <t>6mrYpZ2GcLZ7AP1RVVry5GaeLabNl3CjngCaQDiZCnP</t>
  </si>
  <si>
    <t>64tLhqUpveB3E8yVXVsubo</t>
  </si>
  <si>
    <t>22v7nnkQpO82gWNsHA3e6i</t>
  </si>
  <si>
    <t>FV 20.03 Personal protective equipment</t>
  </si>
  <si>
    <t>6mrYpZ2GcLZ7AP1RVVry5G6ZlIRqNokp14rd0OrJYpUs</t>
  </si>
  <si>
    <t>1Jsd4Po9zEonkNa6KicOXv</t>
  </si>
  <si>
    <t>1V7OJsLngbMIMF5cpB2lgv</t>
  </si>
  <si>
    <t>AQ 20.03 Treatments</t>
  </si>
  <si>
    <t>6mrYpZ2GcLZ7AP1RVVry5G6Rr7lWkdEx4UFV3lspdV2c</t>
  </si>
  <si>
    <t>1A6ymTFpce17AFVUfpWjBA</t>
  </si>
  <si>
    <t>1E1VhZbj9C7JN1P2MNO7PP</t>
  </si>
  <si>
    <t>HOP 20.03 Personal protective equipment</t>
  </si>
  <si>
    <t>6mrYpZ2GcLZ7AP1RVVry5G7FzFPUI62I8icT9zFiqYBn</t>
  </si>
  <si>
    <t>7qLHXfgMF1BvtNhEoTrOl1</t>
  </si>
  <si>
    <t>5az4vdaXEuQgs5B9UaOjzb</t>
  </si>
  <si>
    <t>FV 20.04 Workers’ welfare</t>
  </si>
  <si>
    <t>6mrYpZ2GcLZ7AP1RVVry5G2sC7LUqXHhrGUVy4ZkqKu8</t>
  </si>
  <si>
    <t>2GyriZTFrdoiLg6YAzlPPH</t>
  </si>
  <si>
    <t>69tkf9xTq4aAYbrRMthWNF</t>
  </si>
  <si>
    <t>AQ 20.04 Treatment records</t>
  </si>
  <si>
    <t>6mrYpZ2GcLZ7AP1RVVry5G3ZsSeRvZNIo9inIvGSDPi7</t>
  </si>
  <si>
    <t>6LT3SsPHecSghrKBDqqFdh</t>
  </si>
  <si>
    <t>6iax11SKEZhY8rQyeOo4x9</t>
  </si>
  <si>
    <t>HOP 20.04 Workers’ welfare</t>
  </si>
  <si>
    <t>6mrYpZ2GcLZ7AP1RVVry5GwRT3XcKfUaVoLQYa4XeJC</t>
  </si>
  <si>
    <t>h8R5jJkb29tHZV3B118Di</t>
  </si>
  <si>
    <t>32bnxD3iuIFgJa6SxSTZZE</t>
  </si>
  <si>
    <t>AQ 20.05 Mortality</t>
  </si>
  <si>
    <t>6mrYpZ2GcLZ7AP1RVVry5G5OPZTbS8UKCdo5sAfvtHwp</t>
  </si>
  <si>
    <t>3ENhTBiDiLIby2zwwYZ4II</t>
  </si>
  <si>
    <t>65SiBmR9xE6MmZIJH2OMh8</t>
  </si>
  <si>
    <t>AQ 20.06 All pens in bodies of water</t>
  </si>
  <si>
    <t>64cWD91pr0geaTi2ASvLb5TvyR0UgB0EOmnMkFaZftX</t>
  </si>
  <si>
    <t>2I5R4B5uqBuxo2ybSCGbHu</t>
  </si>
  <si>
    <t>4Zl4dLXiCmXFVqnsslPb0x</t>
  </si>
  <si>
    <t>AQ 20.07 Ponds</t>
  </si>
  <si>
    <t>6AvKQ3DXzy69suGAzqeAmu5TvyR0UgB0EOmnMkFaZftX</t>
  </si>
  <si>
    <t>1CjsvntGscU8PNU0sD5ccV</t>
  </si>
  <si>
    <t>12xtoMmsI7QQenkWEVMZAu</t>
  </si>
  <si>
    <t xml:space="preserve">AQ 20.08 Biosecurity 
</t>
  </si>
  <si>
    <t>In addition to food defense requirements; refer to AQ 10.</t>
  </si>
  <si>
    <t>2apQYV4sVGueZxb722p8822IPCUnYuMhRLMitDdZuBV6</t>
  </si>
  <si>
    <t>3IUiXuwp5nc4lJpNyIt6Gm</t>
  </si>
  <si>
    <t>3bnauhR2XKWnnmjxnrNJeQ</t>
  </si>
  <si>
    <t>AQ 20.09 Machinery and equipment</t>
  </si>
  <si>
    <t>2apQYV4sVGueZxb722p8826rCsdcQbJnfwmnsw2F9C4z</t>
  </si>
  <si>
    <t>21iP5X956IMsI7DJvW88jr</t>
  </si>
  <si>
    <t>7zXnm2lgE6Oh3K9yFP7Gdf</t>
  </si>
  <si>
    <t>FV 22.01 Management of biodiversity and habitats</t>
  </si>
  <si>
    <t>2apQYV4sVGueZxb722p88222v7nnkQpO82gWNsHA3e6i</t>
  </si>
  <si>
    <t>7cF7TZI0Gd9xPsfARGQ9l9</t>
  </si>
  <si>
    <t>3vLjIvLzmFDnyHGwp4sKjy</t>
  </si>
  <si>
    <t>AQ 22.01 General</t>
  </si>
  <si>
    <t>6mrYpZ2GcLZ7AP1RVVry5G3WBrxkh802qoM6WUHlCwcx</t>
  </si>
  <si>
    <t>466hVwkhlu8tOtAvU7MH3t</t>
  </si>
  <si>
    <t>25ufr7Onk7JPdSt2laMS29</t>
  </si>
  <si>
    <t>HOP 22.01 Management of biodiversity and habitats</t>
  </si>
  <si>
    <t>2apQYV4sVGueZxb722p8825az4vdaXEuQgs5B9UaOjzb</t>
  </si>
  <si>
    <t>2uILNFLSUSNvYMiLxTWG1l</t>
  </si>
  <si>
    <t>glN2WuTeRW3b5FgXbh8Ta</t>
  </si>
  <si>
    <t>FV 22.02 Ecological upgrading of unproductive sites</t>
  </si>
  <si>
    <t>6vDiuqvJNOSRl5wyT01Pym7zXnm2lgE6Oh3K9yFP7Gdf</t>
  </si>
  <si>
    <t>1RPVuNcKGhKGNDUNMmqJad</t>
  </si>
  <si>
    <t>2lcjWDd2pC4Mxvjx89tTP3</t>
  </si>
  <si>
    <t>AQ 22.02 Feed records</t>
  </si>
  <si>
    <t>6vDiuqvJNOSRl5wyT01PymglN2WuTeRW3b5FgXbh8Ta</t>
  </si>
  <si>
    <t>6uoQDWLk4J8jAguIJy4ZW5</t>
  </si>
  <si>
    <t>3yzXvEhnmn5Jt2gzgNRyxG</t>
  </si>
  <si>
    <t>HOP 22.02 Ecological upgrading of unproductive sites</t>
  </si>
  <si>
    <t>6vDiuqvJNOSRl5wyT01PymegxrRxt1wvmpDaKwSbu23</t>
  </si>
  <si>
    <t>5c3dR1YVmA5sXHhsKmupYd</t>
  </si>
  <si>
    <t>egxrRxt1wvmpDaKwSbu23</t>
  </si>
  <si>
    <t>FV 22.03 Natural ecosystems and habitats are not converted into agricultural areas</t>
  </si>
  <si>
    <t>2lCsmz9pLx7NagHecV9mpX5TvyR0UgB0EOmnMkFaZftX</t>
  </si>
  <si>
    <t>2LfyMFMW36CamjuZ0YnMrr</t>
  </si>
  <si>
    <t>4WvVgaj0DmqytcECbsfj85</t>
  </si>
  <si>
    <t>AQ 22.03 Storage of aquaculture feeds</t>
  </si>
  <si>
    <t>2qQW5LAimcgbwLksFTh6tg5TvyR0UgB0EOmnMkFaZftX</t>
  </si>
  <si>
    <t>7iWJXTXYCupkFTEfuzkuQg</t>
  </si>
  <si>
    <t>55PwbCfLEsH487m0LGfq8G</t>
  </si>
  <si>
    <t>HOP 22.03 Natural ecosystems and habitats are not converted into agricultural areas</t>
  </si>
  <si>
    <t>19FqK7ekLK0m3iLHchTn8h2g5JReDfSpzAHl16771ew5</t>
  </si>
  <si>
    <t>6NNCdhTMTpFbSgoGpb63cp</t>
  </si>
  <si>
    <t>75ZhDFwSi67hTEERmDGpdT</t>
  </si>
  <si>
    <t>AQ 24.01 Harvesting – Method of harvest/dispatch</t>
  </si>
  <si>
    <t>19FqK7ekLK0m3iLHchTn8h14lJpH5qVsP8C976yuQrDU</t>
  </si>
  <si>
    <t>13bKix0KDGNudEM0QXmk1y</t>
  </si>
  <si>
    <t>2fdp0291AK18VPCACdP0xw</t>
  </si>
  <si>
    <t>AQ 24.02 Traceability of harvested farmed aquatic species</t>
  </si>
  <si>
    <t>30jEVEr91nZpdd9cxyULwz5TvyR0UgB0EOmnMkFaZftX</t>
  </si>
  <si>
    <t>1PuOePk9uZL3G34wE5JQsg</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</si>
  <si>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</si>
  <si>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</si>
  <si>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</si>
  <si>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5QTGwGTKitdKuEwjmkCJSy5TvyR0UgB0EOmnMkFaZftX</t>
  </si>
  <si>
    <t>2hnZEMTaQG5nB4cObQrjJa</t>
  </si>
  <si>
    <t>1aV0zFwSp9AmvxxfeGq2eA</t>
  </si>
  <si>
    <t>AQ 25.02 Mortalities in holding facilities, including well boats, and/or prior to slaughter</t>
  </si>
  <si>
    <t>56UycwhshuG3OMlSB7ahAa5TvyR0UgB0EOmnMkFaZftX</t>
  </si>
  <si>
    <t>2MaWcCOjrnzTUZYLyLI2po</t>
  </si>
  <si>
    <t>6gb3L0lEZN6wO8WjVRr7lV</t>
  </si>
  <si>
    <t>AQ 25.03 Escapes and indigenous species</t>
  </si>
  <si>
    <t>3BmiRfV14Y9UArHysfO3zs5TvyR0UgB0EOmnMkFaZftX</t>
  </si>
  <si>
    <t>2KVEEE9taT1qBKZw1pM15e</t>
  </si>
  <si>
    <t>xbaIyuRHw74GoMT8PbnKx</t>
  </si>
  <si>
    <t>AQ 26.01 Stunning and bleeding</t>
  </si>
  <si>
    <t>4UI39RIn6YI8gQZpGRKexG5TvyR0UgB0EOmnMkFaZftX</t>
  </si>
  <si>
    <t>2p77rPdFZt9MG3aWryompi</t>
  </si>
  <si>
    <t>1oGNflTpAerQDWPIkzL1jE</t>
  </si>
  <si>
    <t>AQ 26.02 Blood waters</t>
  </si>
  <si>
    <t>6vK5KBcIFJbIyxl3B3ekIp2pCca0Upzl3Nn66JUNHXeF</t>
  </si>
  <si>
    <t>3G2o2VZD4Vhj1j8NCZvH4W</t>
  </si>
  <si>
    <t>1QBze7NaIYiHw7VdVlbt4H</t>
  </si>
  <si>
    <t>AQ 28.01 Management Structure</t>
  </si>
  <si>
    <t>3YIgWsy9P8ND3BJPQGnD0j2pCca0Upzl3Nn66JUNHXeF</t>
  </si>
  <si>
    <t>6vy7qzuZGnKVxG0fDPIPXR</t>
  </si>
  <si>
    <t>7mjSidGuWy0Ls8TvSUsTPI</t>
  </si>
  <si>
    <t>FV 28.01 Soil management and conservation</t>
  </si>
  <si>
    <t>3YIgWsy9P8ND3BJPQGnD0j1qvPg1ym8f6SRe66rOl40x</t>
  </si>
  <si>
    <t>3sySSWL5oAIx28hSoUBFMA</t>
  </si>
  <si>
    <t>1GydlnqB5f3ZYrijAhJ8a1</t>
  </si>
  <si>
    <t>HOP 28.01 Soil management and conservation</t>
  </si>
  <si>
    <t>3labXsBTDnp2nMlbS2V5AI412fDoNkTQzvavcR1yffoS</t>
  </si>
  <si>
    <t>3Y6whE7A4GTOmBM0cLfCgo</t>
  </si>
  <si>
    <t>62pcFPkt77OZum9a77v4Bc</t>
  </si>
  <si>
    <t>AQ 28.02 Input and output verification</t>
  </si>
  <si>
    <t>This section does not apply if the producer processes only their own farmed products and is not registered in the GLOBALG.A.P. IT systems for parallel ownership.</t>
  </si>
  <si>
    <t>3labXsBTDnp2nMlbS2V5AI2PabgCVl2axbE6gvoMhnNb</t>
  </si>
  <si>
    <t>6Qbmg6JuoN770dfkE0ogCG</t>
  </si>
  <si>
    <t>2g5JReDfSpzAHl16771ew5</t>
  </si>
  <si>
    <t>FV 28.02 Soil fumigation</t>
  </si>
  <si>
    <t>3labXsBTDnp2nMlbS2V5AI1WLl5crwUtAKu9uhWYEzsL</t>
  </si>
  <si>
    <t>3dOYyVrZuqiaWn8aIvCMMR</t>
  </si>
  <si>
    <t>BNyveclVEQj4HZroYIsSp</t>
  </si>
  <si>
    <t>HOP 28.02 Soil fumigation</t>
  </si>
  <si>
    <t>3labXsBTDnp2nMlbS2V5AI3bNRfY2TpP6vkYKG0u4wwr</t>
  </si>
  <si>
    <t>2zscEBuE0OwqbPZjKZeBLF</t>
  </si>
  <si>
    <t>5WJHGPTTWb7MtMDRBmMa6c</t>
  </si>
  <si>
    <t>AQ 28.03 Traceability</t>
  </si>
  <si>
    <t>3YIgWsy9P8ND3BJPQGnD0j743VeTmtrKzh2yBlulWP21</t>
  </si>
  <si>
    <t>6g3NqdQl5NHN5tSVsxrY1N</t>
  </si>
  <si>
    <t>14lJpH5qVsP8C976yuQrDU</t>
  </si>
  <si>
    <t>FV 28.03 Substrates</t>
  </si>
  <si>
    <t>3YIgWsy9P8ND3BJPQGnD0j11FBMuieNmnZtyeFBlepcF</t>
  </si>
  <si>
    <t>5bhPN4DzYGiQBGzqjmqwDA</t>
  </si>
  <si>
    <t>198tyEsFhpRSGa7ciBtswI</t>
  </si>
  <si>
    <t>AQ 28.04 Identification of output with certified status (originating from certified production processes)</t>
  </si>
  <si>
    <t>3YIgWsy9P8ND3BJPQGnD0jCSohyDpAegE66esWvDgT5</t>
  </si>
  <si>
    <t>3RXNryEkb5RsCci4ZuSpu4</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</si>
  <si>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</si>
  <si>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</si>
  <si>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</si>
  <si>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3YIgWsy9P8ND3BJPQGnD0j6OqbxahSFlVeKhLRgYFytR</t>
  </si>
  <si>
    <t>56LbVxj8q6LfC4kf1x4GeA</t>
  </si>
  <si>
    <t>10c0y7GWMTWtoirCquzgD2</t>
  </si>
  <si>
    <t>AQ 28.06 Food safety system</t>
  </si>
  <si>
    <t>wyDCB5gmC64vDLZ45LmyF5l2rJiYbFtvFuXNhk6Xt0S</t>
  </si>
  <si>
    <t>5HpjunyxjPFZ8ERnK8tq7N</t>
  </si>
  <si>
    <t>5wu9vqrUGRlCKkbHt3ECf0</t>
  </si>
  <si>
    <t>FV 29.01 Application records</t>
  </si>
  <si>
    <t>3YIgWsy9P8ND3BJPQGnD0j79pV2c30dTskerAeol8ohZ</t>
  </si>
  <si>
    <t>5XO2ouVK6UjXiuayI3pjaw</t>
  </si>
  <si>
    <t>2G6uwghHDTAis8RUZY3FJx</t>
  </si>
  <si>
    <t>HOP 29.01 Application records</t>
  </si>
  <si>
    <t>1TyGiQcuRVxqRPsWm6pYn75GJnBn0XaHPkzo9hXhVvqW</t>
  </si>
  <si>
    <t>5bVj9VFVZ6tCA1nWKx8e7w</t>
  </si>
  <si>
    <t>7tkt1sKqqlLnUrh71qam9K</t>
  </si>
  <si>
    <t>FV 29.02 Storage</t>
  </si>
  <si>
    <t>1TyGiQcuRVxqRPsWm6pYn725itD9t3AKPNN1d0JIB5bx</t>
  </si>
  <si>
    <t>2xx2r9xm1ZFKgkOLcMZqVd</t>
  </si>
  <si>
    <t>3QFwSW2yUZI11qFYS6goaH</t>
  </si>
  <si>
    <t>HOP 29.02 Storage</t>
  </si>
  <si>
    <t>1TyGiQcuRVxqRPsWm6pYn73yEQbyyk01GoZYBCkYA4FP</t>
  </si>
  <si>
    <t>3JyHEnouIJTlEpv89BLJNJ</t>
  </si>
  <si>
    <t>4e9U8QqFWhkb5syMftPkjz</t>
  </si>
  <si>
    <t>FV 29.03 Organic fertilizers</t>
  </si>
  <si>
    <t>1TyGiQcuRVxqRPsWm6pYn73bxp0a7dcsX1zRhf8lSDgg</t>
  </si>
  <si>
    <t>65q3YF3Fh2kdDGMu1rvFCM</t>
  </si>
  <si>
    <t>34qytRFn55Pj9v8N6jW9Nd</t>
  </si>
  <si>
    <t>HOP 29.03 Organic fertilizers</t>
  </si>
  <si>
    <t>5JIgB3UDpDaQaRmTmuUpoo2RNwE7jatfe6w5x0Tu6eV4</t>
  </si>
  <si>
    <t>32C8htEWfNkaxTSAw1lMmH</t>
  </si>
  <si>
    <t>1DSOMfBwEJ7NMTIzs3yO1i</t>
  </si>
  <si>
    <t>FV 29.04 Nutrient content</t>
  </si>
  <si>
    <t>5JIgB3UDpDaQaRmTmuUpoo5l2rJiYbFtvFuXNhk6Xt0S</t>
  </si>
  <si>
    <t>24BgKpKEedoO1JiqqsJ9K0</t>
  </si>
  <si>
    <t>3it1MDZers0ZhAZZAMnlhX</t>
  </si>
  <si>
    <t>HOP 29.04 Nutrient content</t>
  </si>
  <si>
    <t>5g1godsQJRqbjZxI603Etm2ea1rhckQVrSaK28J1Se0f</t>
  </si>
  <si>
    <t>6Y28XxkqaGhdKkUwmmVWZU</t>
  </si>
  <si>
    <t>4YYEAFlKQL7dZttPmpxB2F</t>
  </si>
  <si>
    <t>FV 30.01 Water use risk assessments and management plan</t>
  </si>
  <si>
    <t>5g1godsQJRqbjZxI603EtmAsizSx9djd7Hn9BlLrbya</t>
  </si>
  <si>
    <t>52qkXF3M0StAXkDQXFCSgS</t>
  </si>
  <si>
    <t>31MnP6cupxhwzTJCfEX2C0</t>
  </si>
  <si>
    <t>HOP 30.01 Water use risk assessments and management plan</t>
  </si>
  <si>
    <t>5g1godsQJRqbjZxI603Etm4CTLgpMoXEpcE8tXLndCGp</t>
  </si>
  <si>
    <t>1hr60kCaVVYZ0GddKH3itk</t>
  </si>
  <si>
    <t>5U9xxekFJ28sU2NwdkP9u8</t>
  </si>
  <si>
    <t>FV 30.02 Water sources</t>
  </si>
  <si>
    <t>IKtB5yVMmBF7k4LaDgUZw4Lhlvkx1w9JtxEbAhlutRi</t>
  </si>
  <si>
    <t>57NpCUzFpLeJMc4iXNsju7</t>
  </si>
  <si>
    <t>3bwHSjPIiZlDqoQlQa0RcI</t>
  </si>
  <si>
    <t>HOP 30.02 Water sources</t>
  </si>
  <si>
    <t>IKtB5yVMmBF7k4LaDgUZw4lUZQXD5tjtX2glVe4lraA</t>
  </si>
  <si>
    <t>2Ic89h7XDhn3EnfuxricmS</t>
  </si>
  <si>
    <t>uzn8UMxTkF1w7M3FTD0sW</t>
  </si>
  <si>
    <t>FV 30.03 Efficient water use on farm</t>
  </si>
  <si>
    <t>2BGuoLOuGR86Am1Hf7hCiG1WOpilQQJvvs3HIzyLlTD7</t>
  </si>
  <si>
    <t>3KLSVauiw2LpCRLz6sh0Gl</t>
  </si>
  <si>
    <t>5JMEtkoFWwAZfaa1yaPgBK</t>
  </si>
  <si>
    <t>HOP 30.03 Efficient water use on farm</t>
  </si>
  <si>
    <t>2BGuoLOuGR86Am1Hf7hCiGCnld8x4oHlmExTFHGeLjj</t>
  </si>
  <si>
    <t>HZVFRQ0lPsAYqgtzVDmvQ</t>
  </si>
  <si>
    <t>7GSUGbBCg0zqqdO3nIYknt</t>
  </si>
  <si>
    <t>FV 30.04 Water storage</t>
  </si>
  <si>
    <t>2BGuoLOuGR86Am1Hf7hCiG3JTeuQtOc1OKqfRNulIqvM</t>
  </si>
  <si>
    <t>3FzF1LEqvaqcVg1sPXpO4T</t>
  </si>
  <si>
    <t>4AISrwQ9WCshrlYBBrxvLA</t>
  </si>
  <si>
    <t>HOP 30.04 Water storage</t>
  </si>
  <si>
    <t>2BGuoLOuGR86Am1Hf7hCiG5VavlH2MeUS17rVAik4joc</t>
  </si>
  <si>
    <t>7a2Y6DzH7j1VVkaHdI2yOG</t>
  </si>
  <si>
    <t>253gbk0kdnSSFyQX6iFKWy</t>
  </si>
  <si>
    <t>FV 30.05 Water quality</t>
  </si>
  <si>
    <t>2BGuoLOuGR86Am1Hf7hCiGaJyo4GEfHW26SGyqyk8my</t>
  </si>
  <si>
    <t>1hKXJ13N5lXYEXEOcZHmyy</t>
  </si>
  <si>
    <t>6DLYBu74pUsP9h2Tk6aE8b</t>
  </si>
  <si>
    <t>HOP 30.05 Water quality</t>
  </si>
  <si>
    <t>2BGuoLOuGR86Am1Hf7hCiGr4Wl5viNqALmYQehnJigP</t>
  </si>
  <si>
    <t>32JIKIaeDGwGaAEbTSj6y5</t>
  </si>
  <si>
    <t>6aZY7458MgGAXucrp2rDfj</t>
  </si>
  <si>
    <t>FV 30.06 Irrigation predictions and record keeping</t>
  </si>
  <si>
    <t>5JIgB3UDpDaQaRmTmuUpoo64wGe3MdQzgQigsw2nGTdA</t>
  </si>
  <si>
    <t>3xYy6mL2hiBM97rB69PVPI</t>
  </si>
  <si>
    <t>SAqaQFjpGvk0dxFTZIzwA</t>
  </si>
  <si>
    <t>HOP 30.06 Predicting irrigation requirements</t>
  </si>
  <si>
    <t>IKtB5yVMmBF7k4LaDgUZw3yiRDwLwt1Ow5dQeFJqM2k</t>
  </si>
  <si>
    <t>5vY6xYFjJeJDGdSD1bFJDR</t>
  </si>
  <si>
    <t>aeLabNl3CjngCaQDiZCnP</t>
  </si>
  <si>
    <t>FV 32.01 Plant protection product management</t>
  </si>
  <si>
    <t>5EpvIGahtoNQBPGjgtOnbO1zDGYHavQ1Y1HUI9R90OOZ</t>
  </si>
  <si>
    <t>3in4vF0L0QH4cz3j8qyG9c</t>
  </si>
  <si>
    <t>50xAgBpMLFLITAgXsZZZlg</t>
  </si>
  <si>
    <t>HOP 32.01 Plant protection product management</t>
  </si>
  <si>
    <t>4a4Qd6ndeeA7u3kN8ZP1We4sgOMeAcsKM18hKZSWSDgu</t>
  </si>
  <si>
    <t>5biAiXHSgSk4gPg4kzNSvu</t>
  </si>
  <si>
    <t>7te0V5sEO4j2gdaCHhqwRe</t>
  </si>
  <si>
    <t>FV 32.02 Application records</t>
  </si>
  <si>
    <t>4a4Qd6ndeeA7u3kN8ZP1We7e2OTmZvHrA9xmbHveLBmp</t>
  </si>
  <si>
    <t>4zamBXrzVP3v8KPVS98bid</t>
  </si>
  <si>
    <t>4tsSAXoTqULXFfkPGQuphj</t>
  </si>
  <si>
    <t>HOP 32.02 Application records</t>
  </si>
  <si>
    <t>4a4Qd6ndeeA7u3kN8ZP1We1j8KzCREQQlaHRiz9wuo0z</t>
  </si>
  <si>
    <t>3S4q9BwkV19jVjVj3Fiy75</t>
  </si>
  <si>
    <t>6Rr7lWkdEx4UFV3lspdV2c</t>
  </si>
  <si>
    <t>FV 32.03 Plant protection product preharvest intervals</t>
  </si>
  <si>
    <t>4a4Qd6ndeeA7u3kN8ZP1We7iGeybgBH8laSvemDG6yKU</t>
  </si>
  <si>
    <t>1ZiMa81KOMVFgXiEoigZEc</t>
  </si>
  <si>
    <t>2WGH0RWY1OjvoJuoSirwHO</t>
  </si>
  <si>
    <t>HOP 32.03 Plant protection product preharvest intervals</t>
  </si>
  <si>
    <t>4a4Qd6ndeeA7u3kN8ZP1We1ERzCDuPHpofETFZxfdFUx</t>
  </si>
  <si>
    <t>6mL7rNUJjE6ZUJ2ctQLqD1</t>
  </si>
  <si>
    <t>2sC7LUqXHhrGUVy4ZkqKu8</t>
  </si>
  <si>
    <t>FV 32.04 Empty containers</t>
  </si>
  <si>
    <t>2BGuoLOuGR86Am1Hf7hCiG3W7dGcEqSrkGPLpK2FPpjb</t>
  </si>
  <si>
    <t>77iD9G4XGr5vhbqQwrOfqv</t>
  </si>
  <si>
    <t>2JbpD7n1ziHSr2bVcKMSYA</t>
  </si>
  <si>
    <t>HOP 32.04 Empty containers</t>
  </si>
  <si>
    <t>2BGuoLOuGR86Am1Hf7hCiG6OVfMLlOhjDUtTGVH4d1tI</t>
  </si>
  <si>
    <t>EjvcDaWgn3ttR1SL0MtIP</t>
  </si>
  <si>
    <t>3ZsSeRvZNIo9inIvGSDPi7</t>
  </si>
  <si>
    <t>FV 32.05 Obsolete plant protection products</t>
  </si>
  <si>
    <t>48aQAsWhk4FCpRyiTfbQDc5TvyR0UgB0EOmnMkFaZftX</t>
  </si>
  <si>
    <t>3HkNWk3E3qX8G4lyxNXhn</t>
  </si>
  <si>
    <t>1dk4ytnQWjHBvg1ln8HjTF</t>
  </si>
  <si>
    <t>HOP 32.05 Obsolete plant protection products</t>
  </si>
  <si>
    <t>5ZjwAiDPYbGvURtwoHF4gM5TvyR0UgB0EOmnMkFaZftX</t>
  </si>
  <si>
    <t>5pmfsUbg8aoTCasOYIPEmO</t>
  </si>
  <si>
    <t>wRT3XcKfUaVoLQYa4XeJC</t>
  </si>
  <si>
    <t>FV 32.06 Disposal of surplus application mix</t>
  </si>
  <si>
    <t>4d9ucNGdAsunr2tbELZ2oO5TvyR0UgB0EOmnMkFaZftX</t>
  </si>
  <si>
    <t>wfEosTNsh5ZbZfpJsxQgA</t>
  </si>
  <si>
    <t>49eZzszjuUC0B6uHMRpoza</t>
  </si>
  <si>
    <t>HOP 32.06 Disposal of surplus application mix</t>
  </si>
  <si>
    <t>IKtB5yVMmBF7k4LaDgUZw3R84nmeK4iATbuwZ2gsDsb</t>
  </si>
  <si>
    <t>stHgm7kk2SPG9w5vMdz4p</t>
  </si>
  <si>
    <t>78fF8J8n8uDPsOxFl12Alc</t>
  </si>
  <si>
    <t>FV 32.07 Residue analysis</t>
  </si>
  <si>
    <t>IKtB5yVMmBF7k4LaDgUZw7o4R1VJX1KXn6Y2mK3KBnX</t>
  </si>
  <si>
    <t>2d7YWQS3FpE89EMmToIXl7</t>
  </si>
  <si>
    <t>5E9apgdIabjK9U9O52kP3v</t>
  </si>
  <si>
    <t>HOP 32.07 Residue analysis</t>
  </si>
  <si>
    <t>IKtB5yVMmBF7k4LaDgUZw6GGR163KNx1sTit3j0ivMP</t>
  </si>
  <si>
    <t>1E2oM3pY57AB2HYh2FrLwa</t>
  </si>
  <si>
    <t>6ZlIRqNokp14rd0OrJYpUs</t>
  </si>
  <si>
    <t>FV 32.08 Application of other substances</t>
  </si>
  <si>
    <t>IKtB5yVMmBF7k4LaDgUZw6twC7WvSzvTac9PtqXVar6</t>
  </si>
  <si>
    <t>2KsBqme4dzqwFgisXFOayx</t>
  </si>
  <si>
    <t>5XwbzZtEM8lBOyfvXXxdDp</t>
  </si>
  <si>
    <t>HOP 32.08 Application of other substances</t>
  </si>
  <si>
    <t>IKtB5yVMmBF7k4LaDgUZwJfokfy0DypbRD7D7zEF8h</t>
  </si>
  <si>
    <t>7oyHtBXE4RjANn4ggmq6Y3</t>
  </si>
  <si>
    <t>7FzFPUI62I8icT9zFiqYBn</t>
  </si>
  <si>
    <t>FV 32.09 Plant protection product and postharvest treatment product storage</t>
  </si>
  <si>
    <t>5g1godsQJRqbjZxI603Etm1MAAg94AQdklTBAzABM4wS</t>
  </si>
  <si>
    <t>3NggK2eyAFMnxgLmy5ZHwl</t>
  </si>
  <si>
    <t>4QOHCspm1xB86DGAUYDjRE</t>
  </si>
  <si>
    <t>HOP 32.09 Plant protection product and postharvest treatment product storage</t>
  </si>
  <si>
    <t>6sAnZuzrLy7KwfabltbVL25TvyR0UgB0EOmnMkFaZftX</t>
  </si>
  <si>
    <t>4g6GmkM7SVOjxzDG7bEynl</t>
  </si>
  <si>
    <t>3WBrxkh802qoM6WUHlCwcx</t>
  </si>
  <si>
    <t>FV 32.10 Mixing and handling</t>
  </si>
  <si>
    <t>3labXsBTDnp2nMlbS2V5AI3IMlwAGWtNQ8ZjIBrbKwsL</t>
  </si>
  <si>
    <t>1oZBiTuiw7JnneP37eRowe</t>
  </si>
  <si>
    <t>5ct5fM0HqC0lCNZYddSQSP</t>
  </si>
  <si>
    <t>HOP 32.10 Mixing and handling</t>
  </si>
  <si>
    <t>3YIgWsy9P8ND3BJPQGnD0j3Fg5RTdQ7a6O2THEvpVWrG</t>
  </si>
  <si>
    <t>5ADUfpuBbLBbLbTKgfXnbi</t>
  </si>
  <si>
    <t>5OPZTbS8UKCdo5sAfvtHwp</t>
  </si>
  <si>
    <t>FV 32.11 Invoices and procurement documentation</t>
  </si>
  <si>
    <t>3YIgWsy9P8ND3BJPQGnD0j3wasRW0o0BjnW1Yy5QAtYp</t>
  </si>
  <si>
    <t>2UdnbG1EfwovfGYLIAS3BC</t>
  </si>
  <si>
    <t>3ag7qg4fpn4nxKeaoiBogr</t>
  </si>
  <si>
    <t>HOP 32.11 Invoices and procurement documentation</t>
  </si>
  <si>
    <t>6MLbOSTUhL6svPsQwb6NH65TvyR0UgB0EOmnMkFaZftX</t>
  </si>
  <si>
    <t>4eaXpRnh8mnwfzKcWJnmsL</t>
  </si>
  <si>
    <t>Cewd3FqcwBMtVtTDK4h9s</t>
  </si>
  <si>
    <t>FV 33.01 Packing (in-field or facility) and storage areas</t>
  </si>
  <si>
    <t>1zH3ajr9ldfV66pKaz5uSC</t>
  </si>
  <si>
    <t>HOP 33.01 Harvest and handling areas</t>
  </si>
  <si>
    <t>7h4leQtnNFBbHHWbgN8lXM</t>
  </si>
  <si>
    <t>FV 33.02 Foreign bodies</t>
  </si>
  <si>
    <t>110oWX79i6mbT4bTqOXnsF</t>
  </si>
  <si>
    <t>HOP 33.02 Foreign materials</t>
  </si>
  <si>
    <t>5RnRCz8ee4Zl9QUgeRKTHd</t>
  </si>
  <si>
    <t>FV 33.03 Temperature and humidity control</t>
  </si>
  <si>
    <t>4eKy1DGXi4so3zRzyqThnJ</t>
  </si>
  <si>
    <t>HOP 33.03 Temperature and humidity control</t>
  </si>
  <si>
    <t>1OZTzJWvKeCm4lQLj2de5o</t>
  </si>
  <si>
    <t>FV 33.04 Pest control</t>
  </si>
  <si>
    <t>1YjodcLkPXYuUVJv2kTcFk</t>
  </si>
  <si>
    <t>HOP 33.04 Pest control</t>
  </si>
  <si>
    <t>6v0SS1OCIEL11DaUsdV8qY</t>
  </si>
  <si>
    <t>FV 33.05 Product labeling</t>
  </si>
  <si>
    <t>7ctYNkkwyMaJhUZotDNFjC</t>
  </si>
  <si>
    <t>HOP 33.05 Finished products</t>
  </si>
  <si>
    <t>1vk62VlZg3Zq6bcgLfSxGJ</t>
  </si>
  <si>
    <t>FV 33.06 Environmental monitoring program</t>
  </si>
  <si>
    <t>6jeCGSSXYJzTftXx8cbHUd</t>
  </si>
  <si>
    <t>HOP 33.06 Transport</t>
  </si>
  <si>
    <t>5TLexd3GI3AjZkCglPj3h5</t>
  </si>
  <si>
    <t xml:space="preserve">FV 33.07 Air and compressed gases </t>
  </si>
  <si>
    <t>6XDlMJZ8YZa4z9YpSWG2pO</t>
  </si>
  <si>
    <t>HOP 33.07 Harvest and handling area safety</t>
  </si>
  <si>
    <t>4vucxRo0LZSSTw9GJs9K5C</t>
  </si>
  <si>
    <t xml:space="preserve">QMS 01.01   Legality </t>
  </si>
  <si>
    <t>3xDgKt7CA6fhZm7YTtTFG0</t>
  </si>
  <si>
    <t xml:space="preserve">QMS 01.01.01  Legality - Producer group members of producer groups </t>
  </si>
  <si>
    <t>ppb9y4rPwbUUBCj5QAkxS</t>
  </si>
  <si>
    <t xml:space="preserve">QMS 01.01.02  Legality - Production sites of multisite producers with QMS  </t>
  </si>
  <si>
    <t>67jQXmb714JA7JO68yT9WJ</t>
  </si>
  <si>
    <t xml:space="preserve">QMS 01.02  Internal register </t>
  </si>
  <si>
    <t>6vMdfJ8gSRxB94Qur9PIUJ</t>
  </si>
  <si>
    <t>QMS 01.02.01 Internal register - Multisite producers with QMS</t>
  </si>
  <si>
    <t>65YhqSh0effwCLgSU5PKWi</t>
  </si>
  <si>
    <t>QMS 01.02.02 Internal register - Producer Groups</t>
  </si>
  <si>
    <t>6gNXFot9bj2qIYf6UMlESC</t>
  </si>
  <si>
    <t>QMS 02.01 Structure</t>
  </si>
  <si>
    <t>1BZRMD4dae6RuHe1e220IE</t>
  </si>
  <si>
    <t>QMS 02.02 Competency and training of staff</t>
  </si>
  <si>
    <t>4cLbnSmkp5Cb5himLWnflc</t>
  </si>
  <si>
    <t>QMS 03.01 Document control requirements</t>
  </si>
  <si>
    <t>6cqHYchodcu4mfags7nEfI</t>
  </si>
  <si>
    <t>QMS 03.02 Records</t>
  </si>
  <si>
    <t>3DacSTY4JYjnci5zdyhJco</t>
  </si>
  <si>
    <t>QMS 05.01 Internal QMS audits</t>
  </si>
  <si>
    <t>5H57GE3E0oeJiTQUwzLR4e</t>
  </si>
  <si>
    <t>QMS 05.02 Internal members/sites audits</t>
  </si>
  <si>
    <t>TNECOkMrplT0VST5e7LlI</t>
  </si>
  <si>
    <t>QMS 05.03 Non-compliances, corrective actions, and sanctions</t>
  </si>
  <si>
    <t>2rWrYhbbVlHZkKXd3fJaOG</t>
  </si>
  <si>
    <t>QMS 11.1 Key tasks - QMS manager</t>
  </si>
  <si>
    <t>4LkoX8uL7IKysZNtMA9ACA</t>
  </si>
  <si>
    <t>QMS 11.2 Key Tasks - Internal QMS auditors</t>
  </si>
  <si>
    <t>68QqPVS7uQ4h17EehtW3dB</t>
  </si>
  <si>
    <t>QMS 11.3 Key Tasks -Internal farm auditors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</si>
  <si>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</si>
  <si>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</si>
  <si>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</si>
  <si>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</si>
  <si>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</si>
  <si>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</si>
  <si>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</si>
  <si>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</si>
  <si>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3wx6HUisx5HDpRwFvCTwWN</t>
  </si>
  <si>
    <t>QMS 12.3.3  Technical skills and qualifications - Internal farm auditor</t>
  </si>
  <si>
    <t>Sign-off of internal farm auditors shall only occur as a result of:</t>
  </si>
  <si>
    <t>1wFLkLpapYX6o9clnCsMpf</t>
  </si>
  <si>
    <t>QMS 12.3.4 Technical skills and qualifications - Training in food safety and good agricultural practices for internal QMS and farm auditors</t>
  </si>
  <si>
    <t>3uom9p3qca6ax7AaTTK2QT</t>
  </si>
  <si>
    <t>5aNPbKKRWAA60MBjo0xV4c</t>
  </si>
  <si>
    <t>QMS 12.4  Communication skills</t>
  </si>
  <si>
    <t>2Uopg36JNeaciZYcYszEzl</t>
  </si>
  <si>
    <t>QMS 12.5  Independence and confidentiality</t>
  </si>
  <si>
    <t>NOTE: The qualification of internal auditors shall be evaluated annually by the CBs.</t>
  </si>
  <si>
    <t>PIGUID</t>
  </si>
  <si>
    <t>PQGUID</t>
  </si>
  <si>
    <t>N:N ID</t>
  </si>
  <si>
    <t>PIGUID &amp; "NO"</t>
  </si>
  <si>
    <t>78wVA7YnBFnvaegzh1b0Ty</t>
  </si>
  <si>
    <t>6WUvJ8mCZ5jZz6OMmg6bGM</t>
  </si>
  <si>
    <t>2da4xRvctaGroBQaFMVdXV</t>
  </si>
  <si>
    <t>3gt3fIhN46QsU1qNjvnmb2</t>
  </si>
  <si>
    <t>4R9L9YGGN56lLGRoI3945q</t>
  </si>
  <si>
    <t>7o0xBDTKxcKpHsZRwunVdc</t>
  </si>
  <si>
    <t>1DKo9zqfflOcZsDUt4F8bK</t>
  </si>
  <si>
    <t>4C7ap9WXrPsgE102XE9985</t>
  </si>
  <si>
    <t>7t4qfGXrdadx66xrfTpE0d</t>
  </si>
  <si>
    <t>1DMh4nsjnxwoMXI3CEg6sF</t>
  </si>
  <si>
    <t>4Zdmgt25UbXfgJxrggzCIy</t>
  </si>
  <si>
    <t>2X5jIQrwwam5QenXltA03n</t>
  </si>
  <si>
    <t>Level</t>
  </si>
  <si>
    <t>3WqH0sbUd41S1QgzsshLUw</t>
  </si>
  <si>
    <t>Major Must</t>
  </si>
  <si>
    <t>Recom.</t>
  </si>
  <si>
    <t>Minor Must</t>
  </si>
  <si>
    <t>INTEGRATED FARM ASSURANCE SMART
FLOWERS AND ORNAMENTALS</t>
  </si>
  <si>
    <t>CHECKLIST</t>
  </si>
  <si>
    <t>ENGLISH VERSION 6.0_SEP22
VALID FROM: 1 OCTOBER 2022
OBLIGATORY FROM: 1 JANUARY 2024</t>
  </si>
  <si>
    <t>Copyright</t>
  </si>
  <si>
    <t>© Copyright: GLOBALG.A.P. c/o FoodPLUS GmbH: Spichernstr. 55, 50672 Cologne; Germany. Copying and distribution permitted only in unaltered form.</t>
  </si>
  <si>
    <t>Your checklist documents (step 2) </t>
  </si>
  <si>
    <t>This document lists the principles and criteria for the IFA v6 Smart standard for flowers and ornamentals.</t>
  </si>
  <si>
    <t>By answering the questions on this page, you can filter out principles and criteria that are not relevant to you. The checklist on the ”P&amp;Cs” tab will be adapted accordingly. Alternatively, you can continue with the checklist in its current state.</t>
  </si>
  <si>
    <r>
      <rPr>
        <b/>
        <sz val="9"/>
        <rFont val="Arial"/>
        <family val="2"/>
      </rPr>
      <t>How to filter your checklist:</t>
    </r>
    <r>
      <rPr>
        <sz val="9"/>
        <rFont val="Arial"/>
        <family val="2"/>
      </rPr>
      <t xml:space="preserve">
• Read the questions and choose “Yes” or “No” as applicable to you.
• Choosing “Yes” means that all the relevant principles and criteria for that question will remain in the checklist, since they apply to your production processes. 
• Choosing “No” means that the principles and criteria related to this question will be grayed out in your checklist and no longer need to be considered. 
• Once you have answered the questions on this page (Excel sheet), your checklist will be displayed on the “P&amp;Cs” tab. 
• Not all principles and criteria can be filtered by these questions. There may still be some principles and criteria which are not applicable to you – you will need to consider these on an individual basis. </t>
    </r>
  </si>
  <si>
    <t>no</t>
  </si>
  <si>
    <t>yes</t>
  </si>
  <si>
    <t>S2PQGUID</t>
  </si>
  <si>
    <t>Effective Number</t>
  </si>
  <si>
    <t>Step 2 questions</t>
  </si>
  <si>
    <t>Answer</t>
  </si>
  <si>
    <t>Justification</t>
  </si>
  <si>
    <t>Has the producer used subcontractors and/or service providers during the certification cycle?</t>
  </si>
  <si>
    <t>Has the producer been registered for parallel ownership?</t>
  </si>
  <si>
    <t>Has in-house propagation material been produced during the certification cycle (with or without treatment with any plant protection products)?</t>
  </si>
  <si>
    <t>Have genetically modified organisms (GMOs) been included in the scope of the operation during the certification cycle?</t>
  </si>
  <si>
    <t>Has soil been used for cultivation purposes during the certification cycle?</t>
  </si>
  <si>
    <t>Has the producer used soil fumigation during the certification cycle?</t>
  </si>
  <si>
    <t>Have substrates (peat or other media) been used for cultivation purposes during the certification cycle?</t>
  </si>
  <si>
    <t>Has the producer applied fertilizers (organic and/or inorganic) during the certification cycle?</t>
  </si>
  <si>
    <t>Have any fertilizers (organic and/or inorganic) and/or biostimulants been stored on site during the certification cycle?</t>
  </si>
  <si>
    <t>Has the producer applied organic fertilizer on site during the certification cycle?</t>
  </si>
  <si>
    <t xml:space="preserve">Have crops been irrigated during the certification cycle? </t>
  </si>
  <si>
    <t xml:space="preserve">Are plant protection products used between the time of harvest and prior to dispatch?
</t>
  </si>
  <si>
    <t>5tEJuAZKG5KWmgCRdpscul</t>
  </si>
  <si>
    <t>Are plant protection products and/or any other treatment products stored on site?</t>
  </si>
  <si>
    <t>4pStMx8J9zdTA08NPOZK8J</t>
  </si>
  <si>
    <t xml:space="preserve">Does the farm include open field areas, green areas, or room to implement living fences/hedges? </t>
  </si>
  <si>
    <r>
      <rPr>
        <b/>
        <sz val="9"/>
        <color theme="1"/>
        <rFont val="Arial"/>
        <family val="2"/>
      </rPr>
      <t>Using your checklist:</t>
    </r>
    <r>
      <rPr>
        <sz val="9"/>
        <color theme="1"/>
        <rFont val="Arial"/>
        <family val="2"/>
      </rPr>
      <t xml:space="preserve">
• Your checklist can be found on the “P&amp;Cs” tab. 
• The audit notes/general information (found on the corresponding tab) must also be completed. 
• All principles and criteria must be audited and are applicable by default unless otherwise stated.
• Mark each checklist principle with an x in the column that reflects the compliance status (Yes, No, or N/A). </t>
    </r>
    <r>
      <rPr>
        <sz val="9"/>
        <rFont val="Arial"/>
        <family val="2"/>
      </rPr>
      <t>Note: If you answer any step 2 questions with “No,” the related P&amp;Cs will automatically be marked as “Not applicable.” You can change this status by overwriting or deleting it. Changing an automatically generated status of “Not applicable” deletes the underlying formula and is therefore irreversible.</t>
    </r>
    <r>
      <rPr>
        <sz val="9"/>
        <color theme="1"/>
        <rFont val="Arial"/>
        <family val="2"/>
      </rPr>
      <t xml:space="preserve">
• Principles and criteria shall be justified (commented) as outlined below.</t>
    </r>
  </si>
  <si>
    <t>Use case</t>
  </si>
  <si>
    <t>Justification/Comments required?</t>
  </si>
  <si>
    <t>Minor Must or Major Must principles and criteria marked as not applicable* (N/A)</t>
  </si>
  <si>
    <t>A justification must always be given based on the evidence observed.</t>
  </si>
  <si>
    <t>*Some principles and criteria may not be marked as “N/A.” In this case, you must choose either “Yes” or “No.”</t>
  </si>
  <si>
    <r>
      <t xml:space="preserve">Major Must and Minor Must principles and criteria for </t>
    </r>
    <r>
      <rPr>
        <b/>
        <sz val="9"/>
        <color theme="1"/>
        <rFont val="Arial"/>
        <family val="2"/>
      </rPr>
      <t>Option 1 self-assessments</t>
    </r>
  </si>
  <si>
    <r>
      <t xml:space="preserve">If </t>
    </r>
    <r>
      <rPr>
        <b/>
        <sz val="9"/>
        <color theme="1"/>
        <rFont val="Arial"/>
        <family val="2"/>
      </rPr>
      <t>compliant</t>
    </r>
    <r>
      <rPr>
        <sz val="9"/>
        <color theme="1"/>
        <rFont val="Arial"/>
        <family val="2"/>
      </rPr>
      <t>, comments on the evidence observed are not required but may be supplied.</t>
    </r>
  </si>
  <si>
    <r>
      <t xml:space="preserve">If </t>
    </r>
    <r>
      <rPr>
        <b/>
        <sz val="9"/>
        <color theme="1"/>
        <rFont val="Arial"/>
        <family val="2"/>
      </rPr>
      <t>non-compliant</t>
    </r>
    <r>
      <rPr>
        <sz val="9"/>
        <color theme="1"/>
        <rFont val="Arial"/>
        <family val="2"/>
      </rPr>
      <t>, a justification must always be given based on the evidence observed</t>
    </r>
  </si>
  <si>
    <t>Major Must principles and criteria in internal QMS audits or internal audits of members/sites (Option 2 or Option 1 multisite producers with QMS)</t>
  </si>
  <si>
    <t>A justification must always be given based on the evidence observed, regardless of whether they are compliant or not.</t>
  </si>
  <si>
    <t>Minor Must principles and criteria in internal QMS audits or internal audits of members/sites (Option 2 or Option 1 multisite producers with QMS)</t>
  </si>
  <si>
    <r>
      <t xml:space="preserve">If </t>
    </r>
    <r>
      <rPr>
        <b/>
        <sz val="9"/>
        <color theme="1"/>
        <rFont val="Arial"/>
        <family val="2"/>
      </rPr>
      <t>non-compliant</t>
    </r>
    <r>
      <rPr>
        <sz val="9"/>
        <color theme="1"/>
        <rFont val="Arial"/>
        <family val="2"/>
      </rPr>
      <t>, a justification must always be given based on the evidence observed.</t>
    </r>
  </si>
  <si>
    <t>Recommendations</t>
  </si>
  <si>
    <t>Justification is not required for Recommendations but may be supplied, regardless of whether they are compliant or not.</t>
  </si>
  <si>
    <t>Please choose</t>
  </si>
  <si>
    <t>Option 1 single site producer</t>
  </si>
  <si>
    <t>Option 1 multisite producer without QMS</t>
  </si>
  <si>
    <t>Option 2 producer group member</t>
  </si>
  <si>
    <t>Type of audit</t>
  </si>
  <si>
    <t>Self-assessment</t>
  </si>
  <si>
    <t>Internal audit</t>
  </si>
  <si>
    <t>Other</t>
  </si>
  <si>
    <t>Yes</t>
  </si>
  <si>
    <t>No</t>
  </si>
  <si>
    <t xml:space="preserve">Does the producer make use of a consultant? </t>
  </si>
  <si>
    <t xml:space="preserve">If yes, is the consultant a Registered Trainer? </t>
  </si>
  <si>
    <t xml:space="preserve">If yes, what is the consultant’s name?  </t>
  </si>
  <si>
    <t xml:space="preserve">Is the producer registered for parallel production (including the previously called parallel ownership)? </t>
  </si>
  <si>
    <t>If yes, for which products?</t>
  </si>
  <si>
    <t>Does the producer buy products from certified production processes from external sources?</t>
  </si>
  <si>
    <t xml:space="preserve">If yes, which products? </t>
  </si>
  <si>
    <t xml:space="preserve">Has the harvest of the products been observed during the self-assessment/internal audit? </t>
  </si>
  <si>
    <t xml:space="preserve">If yes, of which products? </t>
  </si>
  <si>
    <t xml:space="preserve">Has product handling been observed during the self-assessment/internal audit?  </t>
  </si>
  <si>
    <t xml:space="preserve">List all products presented during the self-assessment/internal audit: </t>
  </si>
  <si>
    <t xml:space="preserve">Location(s) visited: </t>
  </si>
  <si>
    <t xml:space="preserve">Self-assessment/Internal audit duration: </t>
  </si>
  <si>
    <t>Calculation of the 95% Minor Must compliance rate:</t>
  </si>
  <si>
    <t>Producer name: </t>
  </si>
  <si>
    <t xml:space="preserve">Date: </t>
  </si>
  <si>
    <t>Signature:     </t>
  </si>
  <si>
    <t>x</t>
  </si>
  <si>
    <t>ifna</t>
  </si>
  <si>
    <t>RelatedPQ</t>
  </si>
  <si>
    <t>PIGUID&amp;NO</t>
  </si>
  <si>
    <t>Section</t>
  </si>
  <si>
    <t>Criteria</t>
  </si>
  <si>
    <t>N/A</t>
  </si>
  <si>
    <t>Automated answer for step 2 question</t>
  </si>
  <si>
    <t xml:space="preserve">Production site of an Option 1 multisite producer with QMS </t>
  </si>
  <si>
    <r>
      <rPr>
        <b/>
        <i/>
        <sz val="8"/>
        <rFont val="Arial"/>
        <family val="2"/>
      </rPr>
      <t>Description</t>
    </r>
    <r>
      <rPr>
        <b/>
        <sz val="8"/>
        <rFont val="Arial"/>
        <family val="2"/>
      </rPr>
      <t>/Principle</t>
    </r>
  </si>
  <si>
    <t xml:space="preserve">IFA v6 Smart: self-assessment/internal audit 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</si>
</sst>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11"/>
      <color rgb="FF000000"/>
      <name val="Calibri"/>
      <family val="2"/>
      <scheme val="minor"/>
    </font>
    <font>
      <b/>
      <sz val="11"/>
      <color rgb="FFFFFFFF"/>
      <name val="Calibri"/>
      <family val="2"/>
      <scheme val="minor"/>
    </font>
    <font>
      <sz val="11"/>
      <color rgb="FF444444"/>
      <name val="Calibri"/>
      <family val="2"/>
    </font>
    <font>
      <sz val="9"/>
      <color theme="1"/>
      <name val="Arial"/>
      <family val="2"/>
    </font>
    <font>
      <b/>
      <i/>
      <sz val="8"/>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E1F2"/>
        <bgColor rgb="FFD9E1F2"/>
      </patternFill>
    </fill>
    <fill>
      <patternFill patternType="solid">
        <fgColor rgb="FF4472C4"/>
        <bgColor rgb="FF4472C4"/>
      </patternFill>
    </fill>
  </fills>
  <borders count="15">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rgb="FF8EA9DB"/>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0" fontId="13" fillId="0" borderId="0"/>
    <xf numFmtId="0" fontId="19" fillId="0" borderId="0"/>
  </cellStyleXfs>
  <cellXfs count="86">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4" fillId="0" borderId="0" xfId="2" applyFont="1" applyAlignment="1">
      <alignment vertical="top" wrapTex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15" fillId="0" borderId="0" xfId="2" applyFont="1" applyAlignment="1">
      <alignment vertical="center" wrapText="1"/>
    </xf>
    <xf numFmtId="0" fontId="14" fillId="4" borderId="4" xfId="2" applyFont="1" applyFill="1" applyBorder="1" applyAlignment="1" applyProtection="1">
      <alignment horizontal="center" vertical="center"/>
      <protection locked="0"/>
    </xf>
    <xf numFmtId="0" fontId="17" fillId="0" borderId="0" xfId="2" applyFont="1" applyAlignme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8" fillId="0" borderId="0" xfId="2" applyFont="1" applyAlignment="1">
      <alignment horizontal="center" vertical="center"/>
    </xf>
    <xf numFmtId="0" fontId="15" fillId="0" borderId="0" xfId="2" applyFont="1" applyAlignment="1">
      <alignment horizontal="left" vertical="center" wrapText="1" indent="2"/>
    </xf>
    <xf numFmtId="0" fontId="14" fillId="4" borderId="4" xfId="3" applyFont="1" applyFill="1" applyBorder="1" applyAlignment="1" applyProtection="1">
      <alignment horizontal="center" vertical="center"/>
      <protection locked="0"/>
    </xf>
    <xf numFmtId="0" fontId="14" fillId="0" borderId="0" xfId="3" applyFont="1" applyAlignment="1" applyProtection="1">
      <alignment horizontal="center" vertical="center"/>
      <protection locked="0"/>
    </xf>
    <xf numFmtId="0" fontId="20" fillId="0" borderId="0" xfId="2" applyFont="1" applyAlignment="1">
      <alignment vertical="center"/>
    </xf>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15" fillId="0" borderId="0" xfId="2" applyFont="1" applyAlignment="1">
      <alignment horizontal="left" vertical="center" wrapText="1"/>
    </xf>
    <xf numFmtId="0" fontId="14" fillId="0" borderId="0" xfId="2" applyFont="1" applyAlignment="1">
      <alignment horizontal="left" vertical="center" indent="3"/>
    </xf>
    <xf numFmtId="0" fontId="16" fillId="0" borderId="0" xfId="2" applyFont="1" applyAlignment="1">
      <alignment horizontal="left" vertical="center" indent="3"/>
    </xf>
    <xf numFmtId="0" fontId="24" fillId="0" borderId="0" xfId="3" applyFont="1" applyAlignment="1">
      <alignment vertical="center"/>
    </xf>
    <xf numFmtId="0" fontId="25" fillId="0" borderId="0" xfId="3" applyFont="1" applyAlignment="1">
      <alignment vertical="center"/>
    </xf>
    <xf numFmtId="0" fontId="9" fillId="0" borderId="0" xfId="3" applyFont="1" applyAlignment="1">
      <alignment vertical="center"/>
    </xf>
    <xf numFmtId="0" fontId="25" fillId="0" borderId="0" xfId="3" applyFont="1" applyAlignment="1">
      <alignment vertical="center" wrapText="1"/>
    </xf>
    <xf numFmtId="0" fontId="16" fillId="0" borderId="0" xfId="3" applyFont="1" applyAlignment="1">
      <alignment vertical="center"/>
    </xf>
    <xf numFmtId="0" fontId="16" fillId="0" borderId="0" xfId="2" applyFont="1" applyAlignment="1">
      <alignment vertical="center" wrapText="1"/>
    </xf>
    <xf numFmtId="0" fontId="26" fillId="0" borderId="0" xfId="0" applyFont="1"/>
    <xf numFmtId="0" fontId="15" fillId="0" borderId="0" xfId="0" applyFont="1" applyAlignment="1">
      <alignment wrapText="1"/>
    </xf>
    <xf numFmtId="0" fontId="16" fillId="0" borderId="0" xfId="0" applyFont="1" applyAlignment="1">
      <alignment wrapText="1"/>
    </xf>
    <xf numFmtId="0" fontId="28" fillId="3" borderId="2" xfId="0" applyFont="1" applyFill="1" applyBorder="1"/>
    <xf numFmtId="0" fontId="26" fillId="0" borderId="5" xfId="0" applyFont="1" applyBorder="1"/>
    <xf numFmtId="0" fontId="10" fillId="0" borderId="2" xfId="0" applyFont="1" applyBorder="1" applyAlignment="1">
      <alignmen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0" fillId="0" borderId="0" xfId="0" applyAlignment="1">
      <alignment horizontal="right"/>
    </xf>
    <xf numFmtId="0" fontId="0" fillId="2" borderId="8" xfId="0" applyFill="1" applyBorder="1"/>
    <xf numFmtId="0" fontId="0" fillId="0" borderId="0" xfId="0" applyAlignment="1">
      <alignment wrapText="1"/>
    </xf>
    <xf numFmtId="0" fontId="0" fillId="2" borderId="1" xfId="0" applyFill="1" applyBorder="1"/>
    <xf numFmtId="0" fontId="0" fillId="2" borderId="9" xfId="0" applyFill="1" applyBorder="1"/>
    <xf numFmtId="0" fontId="29" fillId="0" borderId="0" xfId="0" applyFont="1"/>
    <xf numFmtId="0" fontId="29" fillId="5" borderId="0" xfId="0" applyFont="1" applyFill="1"/>
    <xf numFmtId="0" fontId="29" fillId="5" borderId="10" xfId="0" applyFont="1" applyFill="1" applyBorder="1"/>
    <xf numFmtId="0" fontId="29" fillId="0" borderId="10" xfId="0" applyFont="1" applyBorder="1"/>
    <xf numFmtId="0" fontId="30" fillId="6" borderId="0" xfId="0" applyFont="1" applyFill="1"/>
    <xf numFmtId="0" fontId="31" fillId="0" borderId="0" xfId="0" applyFont="1"/>
    <xf numFmtId="0" fontId="14" fillId="4" borderId="4" xfId="2" applyFont="1" applyFill="1" applyBorder="1" applyAlignment="1" applyProtection="1">
      <alignment horizontal="left" vertical="center"/>
      <protection locked="0"/>
    </xf>
    <xf numFmtId="0" fontId="26" fillId="0" borderId="0" xfId="0" applyFont="1" applyAlignment="1">
      <alignment wrapText="1"/>
    </xf>
    <xf numFmtId="0" fontId="28" fillId="3" borderId="2" xfId="0" applyFont="1" applyFill="1" applyBorder="1" applyAlignment="1">
      <alignment vertical="top" wrapText="1"/>
    </xf>
    <xf numFmtId="0" fontId="28" fillId="0" borderId="2" xfId="0" applyFont="1" applyBorder="1" applyAlignment="1">
      <alignment vertical="center" wrapText="1"/>
    </xf>
    <xf numFmtId="0" fontId="32" fillId="0" borderId="11" xfId="0" applyFont="1" applyBorder="1" applyAlignment="1">
      <alignment vertical="center" wrapText="1"/>
    </xf>
    <xf numFmtId="0" fontId="32" fillId="0" borderId="2" xfId="0" applyFont="1" applyBorder="1" applyAlignment="1">
      <alignment vertical="center" wrapText="1"/>
    </xf>
    <xf numFmtId="0" fontId="12" fillId="0" borderId="2" xfId="0" applyFont="1" applyBorder="1" applyAlignment="1">
      <alignment vertical="top" wrapText="1"/>
    </xf>
    <xf numFmtId="0" fontId="32" fillId="0" borderId="7" xfId="0" applyFont="1" applyBorder="1" applyAlignment="1">
      <alignment vertical="center" wrapText="1"/>
    </xf>
    <xf numFmtId="0" fontId="32" fillId="0" borderId="3" xfId="0" applyFont="1" applyBorder="1" applyAlignment="1">
      <alignment vertical="center" wrapText="1"/>
    </xf>
    <xf numFmtId="0" fontId="15" fillId="0" borderId="0" xfId="0" applyFont="1" applyAlignment="1">
      <alignment vertical="top" wrapText="1"/>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28" fillId="3" borderId="2" xfId="0" applyFont="1" applyFill="1" applyBorder="1" applyProtection="1">
      <protection locked="0"/>
    </xf>
    <xf numFmtId="0" fontId="32" fillId="0" borderId="0" xfId="0" applyFont="1" applyAlignment="1">
      <alignment vertical="top" wrapText="1"/>
    </xf>
    <xf numFmtId="0" fontId="26" fillId="0" borderId="6" xfId="0" applyFont="1" applyBorder="1"/>
    <xf numFmtId="0" fontId="28" fillId="3" borderId="7" xfId="0" applyFont="1" applyFill="1" applyBorder="1" applyAlignment="1">
      <alignment vertical="top" wrapText="1"/>
    </xf>
    <xf numFmtId="0" fontId="12" fillId="0" borderId="12" xfId="0" applyFont="1" applyBorder="1" applyAlignment="1">
      <alignment vertical="top" wrapText="1"/>
    </xf>
    <xf numFmtId="0" fontId="10" fillId="0" borderId="12" xfId="0" applyFont="1" applyBorder="1" applyAlignment="1">
      <alignment vertical="top" wrapText="1"/>
    </xf>
    <xf numFmtId="0" fontId="10" fillId="0" borderId="5" xfId="0" applyFont="1" applyBorder="1" applyAlignment="1" applyProtection="1">
      <alignment vertical="top" wrapText="1"/>
      <protection locked="0"/>
    </xf>
    <xf numFmtId="0" fontId="0" fillId="0" borderId="0" xfId="0" applyAlignment="1">
      <alignment horizontal="center"/>
    </xf>
    <xf numFmtId="0" fontId="32" fillId="0" borderId="7" xfId="0" applyFont="1" applyBorder="1" applyAlignment="1">
      <alignment vertical="center" wrapText="1"/>
    </xf>
    <xf numFmtId="0" fontId="32" fillId="0" borderId="3" xfId="0" applyFont="1" applyBorder="1" applyAlignment="1">
      <alignment vertical="center" wrapText="1"/>
    </xf>
    <xf numFmtId="0" fontId="32" fillId="0" borderId="13" xfId="0" applyFont="1" applyBorder="1" applyAlignment="1">
      <alignment vertical="center" wrapText="1"/>
    </xf>
    <xf numFmtId="0" fontId="32" fillId="0" borderId="14" xfId="0" applyFont="1" applyBorder="1" applyAlignment="1">
      <alignment vertical="center" wrapText="1"/>
    </xf>
    <xf numFmtId="0" fontId="27" fillId="0" borderId="0" xfId="0" applyFont="1" applyAlignment="1">
      <alignment vertical="top" wrapText="1"/>
    </xf>
    <xf numFmtId="0" fontId="15" fillId="0" borderId="0" xfId="0" applyFont="1" applyAlignment="1">
      <alignment vertical="top" wrapText="1"/>
    </xf>
    <xf numFmtId="0" fontId="32" fillId="0" borderId="0" xfId="0" applyFont="1" applyAlignment="1">
      <alignment vertical="top" wrapText="1"/>
    </xf>
    <xf numFmtId="0" fontId="14" fillId="4" borderId="4" xfId="2" applyFont="1" applyFill="1" applyBorder="1" applyAlignment="1" applyProtection="1">
      <alignment horizontal="left" vertical="center"/>
      <protection locked="0"/>
    </xf>
    <xf numFmtId="0" fontId="14" fillId="4" borderId="4"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84">
    <dxf>
      <font>
        <b val="0"/>
        <i/>
      </font>
    </dxf>
    <dxf>
      <font>
        <strike val="0"/>
      </font>
      <fill>
        <patternFill>
          <bgColor theme="0" tint="-0.14996795556505021"/>
        </patternFill>
      </fill>
    </dxf>
    <dxf>
      <font>
        <b/>
        <i val="0"/>
      </font>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font>
      <numFmt numFmtId="0" formatCode="General"/>
      <border outline="0">
        <left style="thin">
          <color indexed="64"/>
        </left>
      </border>
    </dxf>
    <dxf>
      <font>
        <strike val="0"/>
        <outline val="0"/>
        <shadow val="0"/>
        <u val="none"/>
        <vertAlign val="baseline"/>
        <sz val="9"/>
        <color theme="1"/>
        <name val="Arial"/>
        <family val="2"/>
        <scheme val="none"/>
      </font>
      <border diagonalUp="0" diagonalDown="0">
        <left style="thin">
          <color indexed="64"/>
        </left>
        <right style="thin">
          <color auto="1"/>
        </right>
        <top style="thin">
          <color auto="1"/>
        </top>
        <bottom style="thin">
          <color auto="1"/>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dxf>
    <dxf>
      <font>
        <b/>
        <i val="0"/>
        <strike val="0"/>
        <condense val="0"/>
        <extend val="0"/>
        <outline val="0"/>
        <shadow val="0"/>
        <u val="none"/>
        <vertAlign val="baseline"/>
        <sz val="11"/>
        <color rgb="FFFFFFFF"/>
        <name val="Calibri"/>
        <family val="2"/>
        <scheme val="minor"/>
      </font>
      <fill>
        <patternFill patternType="solid">
          <fgColor rgb="FF4472C4"/>
          <bgColor rgb="FF4472C4"/>
        </patternFill>
      </fil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59" totalsRowShown="0" headerRowDxfId="83" dataDxfId="82">
  <tableColumns count="23">
    <tableColumn id="1" xr3:uid="{044F80AF-13D6-43AB-A5B1-7C68AFF731FB}" name="GUID" dataDxfId="81"/>
    <tableColumn id="17" xr3:uid="{18AA75CE-354D-40EC-8920-6CB5FF46828F}" name="Column1" dataDxfId="80"/>
    <tableColumn id="2" xr3:uid="{032AB6E3-58C3-4C28-810E-11B0230C74A4}" name="Number" dataDxfId="79"/>
    <tableColumn id="3" xr3:uid="{3BEDC4F2-4D60-4F30-BA9F-5256E6C46012}" name="PGUID" dataDxfId="78"/>
    <tableColumn id="4" xr3:uid="{C458C529-1090-4A42-8287-B8C90CAF0DE6}" name="P" dataDxfId="77"/>
    <tableColumn id="5" xr3:uid="{70890F01-B018-4AF0-A586-A1EA8123A497}" name="CGUID" dataDxfId="76"/>
    <tableColumn id="6" xr3:uid="{7E0A4C5E-F331-49FA-A7C5-495D56B9B63C}" name="C" dataDxfId="75"/>
    <tableColumn id="7" xr3:uid="{12CB8529-E8DC-42E8-B394-018A3914F4BD}" name="L" dataDxfId="74"/>
    <tableColumn id="8" xr3:uid="{2ECC4D29-1A6C-4A6B-8EE9-0AED69B3D965}" name="LGUID" dataDxfId="73">
      <calculatedColumnFormula>INDEX(Level[Level],MATCH(PIs[[#This Row],[L]],Level[GUID],0),1)</calculatedColumnFormula>
    </tableColumn>
    <tableColumn id="9" xr3:uid="{5AB01D88-2273-4AB9-B72E-616FBC35468E}" name="MGUID" dataDxfId="72"/>
    <tableColumn id="10" xr3:uid="{CA1E3BB0-C3A8-4D32-AE73-CB6293C15C01}" name="M" dataDxfId="71"/>
    <tableColumn id="11" xr3:uid="{7DA1A90B-56BE-4C48-935D-69C11DDAAC0B}" name="JG" dataDxfId="70"/>
    <tableColumn id="12" xr3:uid="{E7B90937-1C27-4E1C-B645-1A7EBE5E84ED}" name="GG" dataDxfId="69"/>
    <tableColumn id="13" xr3:uid="{F9B3705B-9DF2-46AE-AF3D-B6C0F5432068}" name="SGUID" dataDxfId="68"/>
    <tableColumn id="14" xr3:uid="{34FE457F-8641-4B79-8C58-FEFA656005A7}" name="S" dataDxfId="67">
      <calculatedColumnFormula>INDEX(allsections[[S]:[Order]],MATCH(PIs[[#This Row],[SGUID]],allsections[SGUID],0),1)</calculatedColumnFormula>
    </tableColumn>
    <tableColumn id="18" xr3:uid="{0D51EE4F-0131-4DC7-B3A3-0B9059D4250F}" name="Sbody" dataDxfId="66">
      <calculatedColumnFormula>INDEX(allsections[[S]:[Order]],MATCH(PIs[[#This Row],[SGUID]],allsections[SGUID],0),2)</calculatedColumnFormula>
    </tableColumn>
    <tableColumn id="19" xr3:uid="{89ED2C2B-3939-45C5-A6E2-DA0AEA787F81}" name="Order" dataDxfId="65">
      <calculatedColumnFormula>INDEX(allsections[[S]:[Order]],MATCH(PIs[[#This Row],[SGUID]],allsections[SGUID],0),3)</calculatedColumnFormula>
    </tableColumn>
    <tableColumn id="15" xr3:uid="{712A3E4D-F5D7-4A6A-8BD1-BE1AECBA0B38}" name="SSGUID" dataDxfId="64"/>
    <tableColumn id="16" xr3:uid="{7C0E9491-7873-4873-BC23-156554227B84}" name="SS" dataDxfId="63">
      <calculatedColumnFormula>INDEX(allsections[[S]:[Order]],MATCH(PIs[[#This Row],[SSGUID]],allsections[SGUID],0),1)</calculatedColumnFormula>
    </tableColumn>
    <tableColumn id="20" xr3:uid="{2D6C963D-100D-49FC-A450-A9BBE4571266}" name="Ssbody" dataDxfId="62">
      <calculatedColumnFormula>INDEX(allsections[[S]:[Order]],MATCH(PIs[[#This Row],[SSGUID]],allsections[SGUID],0),2)</calculatedColumnFormula>
    </tableColumn>
    <tableColumn id="21" xr3:uid="{F9AE84F6-00C7-4EC9-8467-07E6258F51AA}" name="Column2" dataDxfId="61"/>
    <tableColumn id="22" xr3:uid="{28FF5430-6A66-4075-A5BC-614839005D6E}" name="NA Exempt" dataDxfId="60"/>
    <tableColumn id="23" xr3:uid="{CB5EC807-9B07-42CB-A81E-6F88D40415B6}" name="PHU" dataDxfId="5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4" totalsRowShown="0" headerRowDxfId="32" dataDxfId="31">
  <autoFilter ref="C10:H24" xr:uid="{E738A1E6-403F-40A7-B5AD-D7D69238C53E}"/>
  <sortState xmlns:xlrd2="http://schemas.microsoft.com/office/spreadsheetml/2017/richdata2" ref="C11:H24">
    <sortCondition ref="D10:D24"/>
  </sortState>
  <tableColumns count="6">
    <tableColumn id="1" xr3:uid="{71E3A80B-D7B3-4501-80F7-46AA6FE7E5ED}" name="S2PQGUID" dataDxfId="30"/>
    <tableColumn id="6" xr3:uid="{98BB1061-159E-4176-AFB8-69B67B2FF95D}" name="Effective Number" dataDxfId="29"/>
    <tableColumn id="5" xr3:uid="{C728E0EE-E189-4F57-B59C-69E9BAE2699A}" name="Number" dataDxfId="28"/>
    <tableColumn id="2" xr3:uid="{19BCE984-BAB5-443C-9C60-9342DFCD4A10}" name="Step 2 questions" dataDxfId="27"/>
    <tableColumn id="3" xr3:uid="{F62C2E7B-ADB0-4282-AA2A-9912A8362817}" name="Answer" dataDxfId="26"/>
    <tableColumn id="4" xr3:uid="{9E23E48E-592A-4A3C-A072-D8DA4A1AD542}" name="Justification" dataDxfId="25">
      <calculatedColumnFormula>"This point is not applicable because ''"&amp;S2PQ[[#This Row],[Step 2 questions]]&amp;"'' was answered with ''No.'' This item was automatically set to ''N/A'' by the system."</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19" totalsRowShown="0" headerRowDxfId="24" dataDxfId="22" headerRowBorderDxfId="23" tableBorderDxfId="21" totalsRowBorderDxfId="20">
  <autoFilter ref="B1:R219" xr:uid="{1261C0CD-9DFC-42C9-80BE-51DEE78AE244}">
    <filterColumn colId="0" hiddenButton="1"/>
  </autoFilter>
  <tableColumns count="17">
    <tableColumn id="1" xr3:uid="{C28CA087-C3C8-4D7F-907C-6CF1EE38932E}" name="SGUID" dataDxfId="19"/>
    <tableColumn id="10" xr3:uid="{FF5F5DBD-07D0-40D8-813E-9DBBBC2BCD50}" name="SSGUID" dataDxfId="18"/>
    <tableColumn id="3" xr3:uid="{4748476E-C145-4501-811E-B12F8E24E458}" name="Column2" dataDxfId="17">
      <calculatedColumnFormula>IF(Checklist48[[#This Row],[SGUID]]="",IF(Checklist48[[#This Row],[SSGUID]]="",0,1),1)</calculatedColumnFormula>
    </tableColumn>
    <tableColumn id="2" xr3:uid="{51BDDE90-CEEF-4351-9195-77DAA7712CEB}" name="PIGUID" dataDxfId="16"/>
    <tableColumn id="7" xr3:uid="{AABE43B1-2239-4448-AD5C-B89B2D45049F}" name="ifna" dataDxfId="15">
      <calculatedColumnFormula>_xlfn.IFNA(Checklist48[[#This Row],[RelatedPQ]],"NA")</calculatedColumnFormula>
    </tableColumn>
    <tableColumn id="20" xr3:uid="{521BAD82-E355-48ED-A444-95DFEDADE8E2}" name="RelatedPQ" dataDxfId="14">
      <calculatedColumnFormula>IF(Checklist48[[#This Row],[PIGUID]]="","",INDEX(S2PQ_relational[],MATCH(Checklist48[[#This Row],[PIGUID&amp;NO]],S2PQ_relational[PIGUID &amp; "NO"],0),2))</calculatedColumnFormula>
    </tableColumn>
    <tableColumn id="6" xr3:uid="{0039D9A7-7EF8-43D6-962A-A50903436496}" name="PIGUID&amp;NO" dataDxfId="13">
      <calculatedColumnFormula>Checklist48[[#This Row],[PIGUID]]&amp;"NO"</calculatedColumnFormula>
    </tableColumn>
    <tableColumn id="5" xr3:uid="{B7ED63A7-414C-4F1B-B54E-0342C852A59E}" name="NA Exempt" dataDxfId="12">
      <calculatedColumnFormula>IF(Checklist48[[#This Row],[PIGUID]]="","",INDEX(PIs[NA Exempt],MATCH(Checklist48[[#This Row],[PIGUID]],PIs[GUID],0),1))</calculatedColumnFormula>
    </tableColumn>
    <tableColumn id="16" xr3:uid="{322472AA-8FBA-485E-A0D8-FBEE13873AB5}" name="Section" dataDxfId="11">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Description/Principle" dataDxfId="10">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a" dataDxfId="9">
      <calculatedColumnFormula>IF(Checklist48[[#This Row],[SGUID]]="",IF(Checklist48[[#This Row],[SSGUID]]="",INDEX(PIs[[Column1]:[SS]],MATCH(Checklist48[[#This Row],[PIGUID]],PIs[GUID],0),6),""),"")</calculatedColumnFormula>
    </tableColumn>
    <tableColumn id="11" xr3:uid="{C75CA1B0-3488-4D4A-B29C-C647D7865B10}" name="Level" dataDxfId="8">
      <calculatedColumnFormula>IF(Checklist48[[#This Row],[SSGUID]]="",IF(Checklist48[[#This Row],[PIGUID]]="","",INDEX(PIs[[Column1]:[SS]],MATCH(Checklist48[[#This Row],[PIGUID]],PIs[GUID],0),8)),"")</calculatedColumnFormula>
    </tableColumn>
    <tableColumn id="12" xr3:uid="{ED672EFA-5865-417F-BB4F-1B388E0255A6}" name="Yes" dataDxfId="7"/>
    <tableColumn id="13" xr3:uid="{349BEB01-CA71-44CC-86B5-152DEA6179D5}" name="No" dataDxfId="6"/>
    <tableColumn id="14" xr3:uid="{5762A0E9-667A-42EA-A744-CF6C53B6A269}" name="N/A" dataDxfId="5">
      <calculatedColumnFormula>IF(Checklist48[[#This Row],[ifna]]="NA","",IF(Checklist48[[#This Row],[RelatedPQ]]=0,"",IF(Checklist48[[#This Row],[RelatedPQ]]="","",IF((INDEX(S2PQ_relational[],MATCH(Checklist48[[#This Row],[PIGUID&amp;NO]],S2PQ_relational[PIGUID &amp; "NO"],0),1))=Checklist48[[#This Row],[PIGUID]],"Not applicable",""))))</calculatedColumnFormula>
    </tableColumn>
    <tableColumn id="15" xr3:uid="{AEA496EE-CBE7-496C-B617-02F2414FE565}" name="Automated answer for step 2 question" dataDxfId="4">
      <calculatedColumnFormula>IF(Checklist48[[#This Row],[N/A]]="Not Applicable",INDEX(S2PQ[[Step 2 questions]:[Justification]],MATCH(Checklist48[[#This Row],[RelatedPQ]],S2PQ[S2PQGUID],0),3),"")</calculatedColumnFormula>
    </tableColumn>
    <tableColumn id="19" xr3:uid="{44380B42-FA7E-445D-9B15-DB7632F760D9}" name="Justification"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7" totalsRowShown="0">
  <autoFilter ref="A2:D337" xr:uid="{82988041-255B-4029-849A-CAC9CB90C3BF}"/>
  <sortState xmlns:xlrd2="http://schemas.microsoft.com/office/spreadsheetml/2017/richdata2" ref="A3:D337">
    <sortCondition ref="D2:D337"/>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15" totalsRowShown="0">
  <autoFilter ref="F2:I15" xr:uid="{9DF33FD5-38F1-4EC4-94A7-453759C029D5}"/>
  <sortState xmlns:xlrd2="http://schemas.microsoft.com/office/spreadsheetml/2017/richdata2" ref="F3:I15">
    <sortCondition ref="I2:I3"/>
  </sortState>
  <tableColumns count="4">
    <tableColumn id="1" xr3:uid="{4C6C6EAC-E3B8-4983-B903-570950C4A390}" name="SGUID" dataDxfId="58"/>
    <tableColumn id="2" xr3:uid="{FB020DC4-E3B6-4389-B5EE-135BBCA6D60C}" name="S" dataDxfId="57">
      <calculatedColumnFormula>INDEX(allsections[[S]:[Order]],MATCH(unique_sections[[#This Row],[SGUID]],allsections[SGUID],0),1)</calculatedColumnFormula>
    </tableColumn>
    <tableColumn id="3" xr3:uid="{3491EBA2-6F3F-46A9-BA1F-8F37AA4C37BF}" name="Sbody" dataDxfId="56">
      <calculatedColumnFormula>INDEX(allsections[[S]:[Order]],MATCH(unique_sections[[#This Row],[SGUID]],allsections[SGUID],0),2)</calculatedColumnFormula>
    </tableColumn>
    <tableColumn id="4" xr3:uid="{2CCE8E68-43E0-4B1C-A9E7-ED729BE54A6A}" name="Order" dataDxfId="55">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33" totalsRowShown="0">
  <tableColumns count="7">
    <tableColumn id="1" xr3:uid="{50AA5D40-C69F-4EEF-A749-049243C60406}" name="Section GUID" dataDxfId="54"/>
    <tableColumn id="2" xr3:uid="{BBBA6B65-7E6B-45A7-B27A-3A7BD37839E4}" name="Subsection GUID" dataDxfId="53"/>
    <tableColumn id="3" xr3:uid="{BA9D9A02-EE6E-429A-8E27-213401CC35CF}" name="Title" dataDxfId="52">
      <calculatedColumnFormula>P3&amp;Q3</calculatedColumnFormula>
    </tableColumn>
    <tableColumn id="4" xr3:uid="{32E95E8B-3C8E-4CB8-9588-F7AE4D08E8C5}" name="S Order" dataDxfId="51">
      <calculatedColumnFormula>INDEX(allsections[[S]:[Order]],MATCH(P3,allsections[SGUID],0),3)</calculatedColumnFormula>
    </tableColumn>
    <tableColumn id="5" xr3:uid="{B976C304-4D87-4ECE-A806-3A3AC63BBA14}" name="SS Order" dataDxfId="50">
      <calculatedColumnFormula>INDEX(allsections[[S]:[Order]],MATCH(Q3,allsections[SGUID],0),3)</calculatedColumnFormula>
    </tableColumn>
    <tableColumn id="6" xr3:uid="{E9C1FCE4-D485-47DD-9199-94307EB0F9FF}" name="GUID" dataDxfId="49">
      <calculatedColumnFormula>IF(sectionsubsection[[#This Row],[Schon da?]]=1,INDEX(sectionsubsection_download[],MATCH(sectionsubsection[[#This Row],[Title]],sectionsubsection_download[Title],0),6),INDEX(sectionsubsection10[],MATCH(sectionsubsection[[#This Row],[Title]],sectionsubsection10[Title],0),6))</calculatedColumnFormula>
    </tableColumn>
    <tableColumn id="7" xr3:uid="{8A38A788-5036-4992-A5C6-DCD2DB933D42}" name="Schon da?" dataDxfId="48">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29" totalsRowShown="0">
  <autoFilter ref="K2:N29" xr:uid="{80190567-D1CF-4F5C-8F2A-CE1D0B2E11B0}"/>
  <tableColumns count="4">
    <tableColumn id="1" xr3:uid="{174EBF58-71A0-49DD-BDF9-9B1E15979C9A}" name="SSGUID" dataDxfId="47"/>
    <tableColumn id="2" xr3:uid="{610BA2CD-4D82-4ACC-96D5-FCF1D0E01616}" name="SS" dataDxfId="46">
      <calculatedColumnFormula>INDEX(allsections[[S]:[Order]],MATCH(unique_sub[[#This Row],[SSGUID]],allsections[SGUID],0),1)</calculatedColumnFormula>
    </tableColumn>
    <tableColumn id="3" xr3:uid="{FEECEED9-62EC-4E39-BBCF-7FFA78E9475A}" name="Ssbody" dataDxfId="45">
      <calculatedColumnFormula>INDEX(allsections[[S]:[Order]],MATCH(unique_sub[[#This Row],[SSGUID]],allsections[SGUID],0),2)</calculatedColumnFormula>
    </tableColumn>
    <tableColumn id="4" xr3:uid="{798ED63C-064E-4FA2-AF9B-FD1BEE95201A}" name="Order" dataDxfId="44">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D297" totalsRowShown="0">
  <tableColumns count="7">
    <tableColumn id="1" xr3:uid="{3F7EE5F2-12EB-4418-81F0-8CE10C1F4233}" name="Section GUID"/>
    <tableColumn id="2" xr3:uid="{30133D96-7EE5-4189-8B69-2CF2CF067271}" name="Subsection GUID"/>
    <tableColumn id="3" xr3:uid="{ED3D81E1-2B46-44CE-AF52-71039CF1928C}" name="Title"/>
    <tableColumn id="4" xr3:uid="{53EAD869-67E0-4492-AE8E-7EDE6B1E30D5}" name="S Order"/>
    <tableColumn id="5" xr3:uid="{58241B3A-E865-458B-B7C9-E04317E8B4FB}" name="SS Order"/>
    <tableColumn id="6" xr3:uid="{53BE7142-79B7-4E46-AB4F-2987AE3088DB}" name="GUID"/>
    <tableColumn id="7" xr3:uid="{6323FF40-F619-4CC3-8AD5-146450374747}" name="Schon da?" dataDxfId="43">
      <calculatedColumnFormula>COUNTIF(Z:Z,sectionsubsection_download[[#This Row],[Title]])</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B44F6A-BD9B-4D61-B798-043B52EDFE36}" name="sectionsubsection10" displayName="sectionsubsection10" ref="AF2:AK3" totalsRowShown="0" headerRowDxfId="42" dataDxfId="41">
  <tableColumns count="6">
    <tableColumn id="1" xr3:uid="{0254E5B7-2A25-4CCA-A70A-5FFE658D279D}" name="Section GUID" dataDxfId="40"/>
    <tableColumn id="2" xr3:uid="{1DBC6851-50B6-4D3E-A298-635BCCE64BD1}" name="Subsection GUID" dataDxfId="39"/>
    <tableColumn id="3" xr3:uid="{639D8491-4BEA-4F0B-B458-7B05ACB1B03D}" name="Title" dataDxfId="38">
      <calculatedColumnFormula>AF3&amp;AG3</calculatedColumnFormula>
    </tableColumn>
    <tableColumn id="4" xr3:uid="{EEBE48C7-8809-41B6-B995-15B293DF13D9}" name="S Order" dataDxfId="37">
      <calculatedColumnFormula>INDEX(allsections[[S]:[Order]],MATCH(AF3,allsections[SGUID],0),3)</calculatedColumnFormula>
    </tableColumn>
    <tableColumn id="5" xr3:uid="{C5B72C6D-C7B7-4257-9FDE-8FB5FC3B9697}" name="SS Order" dataDxfId="36">
      <calculatedColumnFormula>INDEX(allsections[[S]:[Order]],MATCH(AG3,allsections[SGUID],0),3)</calculatedColumnFormula>
    </tableColumn>
    <tableColumn id="6" xr3:uid="{17405983-727B-4171-8E33-7B258FF00280}" name="GUID" dataDxfId="3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38" totalsRowShown="0">
  <autoFilter ref="A1:D38" xr:uid="{B0817620-6DC1-4852-89C4-D88E59439B6E}"/>
  <tableColumns count="4">
    <tableColumn id="1" xr3:uid="{34157229-47EE-4C5F-B7D9-70B9F6AB1C60}" name="PIGUID"/>
    <tableColumn id="2" xr3:uid="{6F40A81F-CC2F-4797-9D07-55D3D6440652}" name="PQGUID"/>
    <tableColumn id="3" xr3:uid="{0455099A-5206-47FB-A9BA-D8EC04A94B79}" name="N:N ID" dataDxfId="34">
      <calculatedColumnFormula>S2PQ_relational[[#This Row],[PIGUID]]&amp;S2PQ_relational[[#This Row],[PQGUID]]</calculatedColumnFormula>
    </tableColumn>
    <tableColumn id="4" xr3:uid="{3BCD0F4D-FE45-47F8-9940-14493B57B629}" name="PIGUID &amp; &quot;NO&quot;" dataDxfId="33">
      <calculatedColumnFormula>IF(INDEX(S2PQ[[S2PQGUID]:[Answer]],MATCH(S2PQ_relational[[#This Row],[PQGUID]],S2PQ[S2PQGUID],0),5)="no",S2PQ_relational[[#This Row],[PIGUID]]&amp;"NO","-")</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3" sqref="B13"/>
    </sheetView>
  </sheetViews>
  <sheetFormatPr defaultColWidth="9.08984375" defaultRowHeight="14.5" x14ac:dyDescent="0.35"/>
  <cols>
    <col min="1" max="1" width="17.54296875" bestFit="1" customWidth="1"/>
    <col min="2" max="2" width="118.6328125" bestFit="1" customWidth="1"/>
  </cols>
  <sheetData>
    <row r="1" spans="1:3" x14ac:dyDescent="0.35">
      <c r="A1" t="s">
        <v>0</v>
      </c>
      <c r="C1" t="s">
        <v>1</v>
      </c>
    </row>
    <row r="2" spans="1:3" x14ac:dyDescent="0.35">
      <c r="A2" s="46" t="s">
        <v>2</v>
      </c>
      <c r="B2" t="s">
        <v>3</v>
      </c>
      <c r="C2" t="s">
        <v>4</v>
      </c>
    </row>
    <row r="3" spans="1:3" x14ac:dyDescent="0.35">
      <c r="A3" s="46" t="s">
        <v>5</v>
      </c>
      <c r="B3" t="s">
        <v>6</v>
      </c>
      <c r="C3" t="s">
        <v>7</v>
      </c>
    </row>
    <row r="4" spans="1:3" x14ac:dyDescent="0.35">
      <c r="A4" s="46" t="s">
        <v>8</v>
      </c>
      <c r="B4" t="s">
        <v>9</v>
      </c>
    </row>
    <row r="5" spans="1:3" x14ac:dyDescent="0.35">
      <c r="A5" s="46" t="s">
        <v>10</v>
      </c>
    </row>
    <row r="6" spans="1:3" x14ac:dyDescent="0.35">
      <c r="A6">
        <v>1</v>
      </c>
      <c r="B6" t="s">
        <v>11</v>
      </c>
    </row>
    <row r="7" spans="1:3" x14ac:dyDescent="0.35">
      <c r="A7">
        <v>2</v>
      </c>
      <c r="B7" t="s">
        <v>12</v>
      </c>
    </row>
    <row r="8" spans="1:3" x14ac:dyDescent="0.35">
      <c r="A8">
        <v>3</v>
      </c>
      <c r="B8" t="s">
        <v>13</v>
      </c>
    </row>
    <row r="9" spans="1:3" x14ac:dyDescent="0.35">
      <c r="A9">
        <v>4</v>
      </c>
      <c r="B9" t="s">
        <v>14</v>
      </c>
    </row>
    <row r="10" spans="1:3" x14ac:dyDescent="0.35">
      <c r="A10">
        <v>5</v>
      </c>
      <c r="B10" t="s">
        <v>15</v>
      </c>
    </row>
    <row r="11" spans="1:3" x14ac:dyDescent="0.35">
      <c r="A11">
        <v>6</v>
      </c>
      <c r="B11" t="s">
        <v>16</v>
      </c>
    </row>
    <row r="12" spans="1:3" x14ac:dyDescent="0.35">
      <c r="A12">
        <v>7</v>
      </c>
      <c r="B12" t="s">
        <v>17</v>
      </c>
    </row>
    <row r="13" spans="1:3" x14ac:dyDescent="0.3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Y159"/>
  <sheetViews>
    <sheetView topLeftCell="E1" zoomScale="85" zoomScaleNormal="85" workbookViewId="0">
      <selection activeCell="U2" sqref="U2"/>
    </sheetView>
  </sheetViews>
  <sheetFormatPr defaultColWidth="9.08984375" defaultRowHeight="14.5" x14ac:dyDescent="0.35"/>
  <cols>
    <col min="3" max="3" width="10.6328125" bestFit="1" customWidth="1"/>
    <col min="4" max="4" width="9.36328125" bestFit="1" customWidth="1"/>
    <col min="6" max="6" width="26.54296875" bestFit="1" customWidth="1"/>
    <col min="9" max="9" width="8.81640625" customWidth="1"/>
    <col min="10" max="10" width="10" bestFit="1" customWidth="1"/>
    <col min="18" max="18" width="10.08984375" bestFit="1" customWidth="1"/>
  </cols>
  <sheetData>
    <row r="1" spans="1:25" x14ac:dyDescent="0.3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5" ht="409.5" x14ac:dyDescent="0.35">
      <c r="A2" t="s">
        <v>42</v>
      </c>
      <c r="C2" t="s">
        <v>43</v>
      </c>
      <c r="D2" t="s">
        <v>44</v>
      </c>
      <c r="E2" t="s">
        <v>45</v>
      </c>
      <c r="F2" t="s">
        <v>46</v>
      </c>
      <c r="G2" s="48" t="s">
        <v>47</v>
      </c>
      <c r="H2" t="s">
        <v>48</v>
      </c>
      <c r="I2" t="str">
        <f>INDEX(Level[Level],MATCH(PIs[[#This Row],[L]],Level[GUID],0),1)</f>
        <v>Major Must</v>
      </c>
      <c r="N2" t="s">
        <v>49</v>
      </c>
      <c r="O2" t="str">
        <f>INDEX(allsections[[S]:[Order]],MATCH(PIs[[#This Row],[SGUID]],allsections[SGUID],0),1)</f>
        <v xml:space="preserve">FO 01 MANAGEMENT </v>
      </c>
      <c r="P2" t="str">
        <f>INDEX(allsections[[S]:[Order]],MATCH(PIs[[#This Row],[SGUID]],allsections[SGUID],0),2)</f>
        <v>-</v>
      </c>
      <c r="Q2">
        <f>INDEX(allsections[[S]:[Order]],MATCH(PIs[[#This Row],[SGUID]],allsections[SGUID],0),3)</f>
        <v>1</v>
      </c>
      <c r="R2" t="s">
        <v>50</v>
      </c>
      <c r="S2" t="str">
        <f>INDEX(allsections[[S]:[Order]],MATCH(PIs[[#This Row],[SSGUID]],allsections[SGUID],0),1)</f>
        <v>FO 01.03 Internal documentation</v>
      </c>
      <c r="T2" t="str">
        <f>INDEX(allsections[[S]:[Order]],MATCH(PIs[[#This Row],[SSGUID]],allsections[SGUID],0),2)</f>
        <v>-</v>
      </c>
      <c r="U2">
        <f>INDEX(#REF!,MATCH(PIs[[#This Row],[GUID]],#REF!,0),2)</f>
        <v>0</v>
      </c>
      <c r="V2" t="b">
        <v>0</v>
      </c>
      <c r="Y2" s="56"/>
    </row>
    <row r="3" spans="1:25" ht="409.5" x14ac:dyDescent="0.35">
      <c r="A3" t="s">
        <v>51</v>
      </c>
      <c r="C3" t="s">
        <v>52</v>
      </c>
      <c r="D3" t="s">
        <v>53</v>
      </c>
      <c r="E3" t="s">
        <v>54</v>
      </c>
      <c r="F3" t="s">
        <v>55</v>
      </c>
      <c r="G3" s="48" t="s">
        <v>56</v>
      </c>
      <c r="H3" t="s">
        <v>48</v>
      </c>
      <c r="I3" t="str">
        <f>INDEX(Level[Level],MATCH(PIs[[#This Row],[L]],Level[GUID],0),1)</f>
        <v>Major Must</v>
      </c>
      <c r="N3" t="s">
        <v>57</v>
      </c>
      <c r="O3" t="str">
        <f>INDEX(allsections[[S]:[Order]],MATCH(PIs[[#This Row],[SGUID]],allsections[SGUID],0),1)</f>
        <v xml:space="preserve">FO 10 BIODIVERSITY 
</v>
      </c>
      <c r="P3" t="str">
        <f>INDEX(allsections[[S]:[Order]],MATCH(PIs[[#This Row],[SGUID]],allsections[SGUID],0),2)</f>
        <v>-</v>
      </c>
      <c r="Q3">
        <f>INDEX(allsections[[S]:[Order]],MATCH(PIs[[#This Row],[SGUID]],allsections[SGUID],0),3)</f>
        <v>10</v>
      </c>
      <c r="R3" t="s">
        <v>58</v>
      </c>
      <c r="S3" t="str">
        <f>INDEX(allsections[[S]:[Order]],MATCH(PIs[[#This Row],[SSGUID]],allsections[SGUID],0),1)</f>
        <v>-</v>
      </c>
      <c r="T3" t="str">
        <f>INDEX(allsections[[S]:[Order]],MATCH(PIs[[#This Row],[SSGUID]],allsections[SGUID],0),2)</f>
        <v>-</v>
      </c>
      <c r="U3">
        <f>INDEX(#REF!,MATCH(PIs[[#This Row],[GUID]],#REF!,0),2)</f>
        <v>0</v>
      </c>
      <c r="V3" t="b">
        <v>0</v>
      </c>
    </row>
    <row r="4" spans="1:25" x14ac:dyDescent="0.35">
      <c r="A4" t="s">
        <v>59</v>
      </c>
      <c r="C4" t="s">
        <v>60</v>
      </c>
      <c r="D4" t="s">
        <v>61</v>
      </c>
      <c r="E4" t="s">
        <v>62</v>
      </c>
      <c r="F4" t="s">
        <v>63</v>
      </c>
      <c r="G4" t="s">
        <v>64</v>
      </c>
      <c r="H4" t="s">
        <v>48</v>
      </c>
      <c r="I4" t="str">
        <f>INDEX(Level[Level],MATCH(PIs[[#This Row],[L]],Level[GUID],0),1)</f>
        <v>Major Must</v>
      </c>
      <c r="N4" t="s">
        <v>65</v>
      </c>
      <c r="O4" t="str">
        <f>INDEX(allsections[[S]:[Order]],MATCH(PIs[[#This Row],[SGUID]],allsections[SGUID],0),1)</f>
        <v>FO 07 PLANT PROTECTION PRODUCTS</v>
      </c>
      <c r="P4" t="str">
        <f>INDEX(allsections[[S]:[Order]],MATCH(PIs[[#This Row],[SGUID]],allsections[SGUID],0),2)</f>
        <v>-</v>
      </c>
      <c r="Q4">
        <f>INDEX(allsections[[S]:[Order]],MATCH(PIs[[#This Row],[SGUID]],allsections[SGUID],0),3)</f>
        <v>7</v>
      </c>
      <c r="R4" t="s">
        <v>66</v>
      </c>
      <c r="S4" t="str">
        <f>INDEX(allsections[[S]:[Order]],MATCH(PIs[[#This Row],[SSGUID]],allsections[SGUID],0),1)</f>
        <v>FO 07.05 Plant protection product handling</v>
      </c>
      <c r="T4" t="str">
        <f>INDEX(allsections[[S]:[Order]],MATCH(PIs[[#This Row],[SSGUID]],allsections[SGUID],0),2)</f>
        <v>-</v>
      </c>
      <c r="U4" t="str">
        <f>INDEX(#REF!,MATCH(PIs[[#This Row],[GUID]],#REF!,0),2)</f>
        <v>78wVA7YnBFnvaegzh1b0Ty</v>
      </c>
      <c r="V4" t="b">
        <v>0</v>
      </c>
    </row>
    <row r="5" spans="1:25" ht="409.5" x14ac:dyDescent="0.35">
      <c r="A5" t="s">
        <v>67</v>
      </c>
      <c r="C5" t="s">
        <v>68</v>
      </c>
      <c r="D5" t="s">
        <v>69</v>
      </c>
      <c r="E5" t="s">
        <v>70</v>
      </c>
      <c r="F5" t="s">
        <v>71</v>
      </c>
      <c r="G5" s="48" t="s">
        <v>72</v>
      </c>
      <c r="H5" t="s">
        <v>73</v>
      </c>
      <c r="I5" t="str">
        <f>INDEX(Level[Level],MATCH(PIs[[#This Row],[L]],Level[GUID],0),1)</f>
        <v>Minor Must</v>
      </c>
      <c r="N5" t="s">
        <v>49</v>
      </c>
      <c r="O5" t="str">
        <f>INDEX(allsections[[S]:[Order]],MATCH(PIs[[#This Row],[SGUID]],allsections[SGUID],0),1)</f>
        <v xml:space="preserve">FO 01 MANAGEMENT </v>
      </c>
      <c r="P5" t="str">
        <f>INDEX(allsections[[S]:[Order]],MATCH(PIs[[#This Row],[SGUID]],allsections[SGUID],0),2)</f>
        <v>-</v>
      </c>
      <c r="Q5">
        <f>INDEX(allsections[[S]:[Order]],MATCH(PIs[[#This Row],[SGUID]],allsections[SGUID],0),3)</f>
        <v>1</v>
      </c>
      <c r="R5" t="s">
        <v>50</v>
      </c>
      <c r="S5" t="str">
        <f>INDEX(allsections[[S]:[Order]],MATCH(PIs[[#This Row],[SSGUID]],allsections[SGUID],0),1)</f>
        <v>FO 01.03 Internal documentation</v>
      </c>
      <c r="T5" t="str">
        <f>INDEX(allsections[[S]:[Order]],MATCH(PIs[[#This Row],[SSGUID]],allsections[SGUID],0),2)</f>
        <v>-</v>
      </c>
      <c r="U5">
        <f>INDEX(#REF!,MATCH(PIs[[#This Row],[GUID]],#REF!,0),2)</f>
        <v>0</v>
      </c>
      <c r="V5" t="b">
        <v>0</v>
      </c>
    </row>
    <row r="6" spans="1:25" ht="409.5" x14ac:dyDescent="0.35">
      <c r="A6" t="s">
        <v>74</v>
      </c>
      <c r="C6" t="s">
        <v>75</v>
      </c>
      <c r="D6" t="s">
        <v>76</v>
      </c>
      <c r="E6" t="s">
        <v>77</v>
      </c>
      <c r="F6" t="s">
        <v>78</v>
      </c>
      <c r="G6" s="48" t="s">
        <v>79</v>
      </c>
      <c r="H6" t="s">
        <v>48</v>
      </c>
      <c r="I6" t="str">
        <f>INDEX(Level[Level],MATCH(PIs[[#This Row],[L]],Level[GUID],0),1)</f>
        <v>Major Must</v>
      </c>
      <c r="N6" t="s">
        <v>49</v>
      </c>
      <c r="O6" t="str">
        <f>INDEX(allsections[[S]:[Order]],MATCH(PIs[[#This Row],[SGUID]],allsections[SGUID],0),1)</f>
        <v xml:space="preserve">FO 01 MANAGEMENT </v>
      </c>
      <c r="P6" t="str">
        <f>INDEX(allsections[[S]:[Order]],MATCH(PIs[[#This Row],[SGUID]],allsections[SGUID],0),2)</f>
        <v>-</v>
      </c>
      <c r="Q6">
        <f>INDEX(allsections[[S]:[Order]],MATCH(PIs[[#This Row],[SGUID]],allsections[SGUID],0),3)</f>
        <v>1</v>
      </c>
      <c r="R6" t="s">
        <v>50</v>
      </c>
      <c r="S6" t="str">
        <f>INDEX(allsections[[S]:[Order]],MATCH(PIs[[#This Row],[SSGUID]],allsections[SGUID],0),1)</f>
        <v>FO 01.03 Internal documentation</v>
      </c>
      <c r="T6" t="str">
        <f>INDEX(allsections[[S]:[Order]],MATCH(PIs[[#This Row],[SSGUID]],allsections[SGUID],0),2)</f>
        <v>-</v>
      </c>
      <c r="U6">
        <f>INDEX(#REF!,MATCH(PIs[[#This Row],[GUID]],#REF!,0),2)</f>
        <v>0</v>
      </c>
      <c r="V6" t="b">
        <v>0</v>
      </c>
    </row>
    <row r="7" spans="1:25" ht="409.5" x14ac:dyDescent="0.35">
      <c r="A7" t="s">
        <v>80</v>
      </c>
      <c r="C7" t="s">
        <v>81</v>
      </c>
      <c r="D7" t="s">
        <v>82</v>
      </c>
      <c r="E7" t="s">
        <v>83</v>
      </c>
      <c r="F7" t="s">
        <v>84</v>
      </c>
      <c r="G7" s="48" t="s">
        <v>85</v>
      </c>
      <c r="H7" t="s">
        <v>48</v>
      </c>
      <c r="I7" t="str">
        <f>INDEX(Level[Level],MATCH(PIs[[#This Row],[L]],Level[GUID],0),1)</f>
        <v>Major Must</v>
      </c>
      <c r="N7" t="s">
        <v>86</v>
      </c>
      <c r="O7" t="str">
        <f>INDEX(allsections[[S]:[Order]],MATCH(PIs[[#This Row],[SGUID]],allsections[SGUID],0),1)</f>
        <v>FO 05 WATER MANAGEMENT</v>
      </c>
      <c r="P7" t="str">
        <f>INDEX(allsections[[S]:[Order]],MATCH(PIs[[#This Row],[SGUID]],allsections[SGUID],0),2)</f>
        <v>-</v>
      </c>
      <c r="Q7">
        <f>INDEX(allsections[[S]:[Order]],MATCH(PIs[[#This Row],[SGUID]],allsections[SGUID],0),3)</f>
        <v>5</v>
      </c>
      <c r="R7" t="s">
        <v>87</v>
      </c>
      <c r="S7" t="str">
        <f>INDEX(allsections[[S]:[Order]],MATCH(PIs[[#This Row],[SSGUID]],allsections[SGUID],0),1)</f>
        <v>FO 05.04 Water quality</v>
      </c>
      <c r="T7" t="str">
        <f>INDEX(allsections[[S]:[Order]],MATCH(PIs[[#This Row],[SSGUID]],allsections[SGUID],0),2)</f>
        <v>-</v>
      </c>
      <c r="U7">
        <f>INDEX(#REF!,MATCH(PIs[[#This Row],[GUID]],#REF!,0),2)</f>
        <v>0</v>
      </c>
      <c r="V7" t="b">
        <v>0</v>
      </c>
    </row>
    <row r="8" spans="1:25" ht="409.5" x14ac:dyDescent="0.35">
      <c r="A8" t="s">
        <v>88</v>
      </c>
      <c r="C8" t="s">
        <v>89</v>
      </c>
      <c r="D8" t="s">
        <v>90</v>
      </c>
      <c r="E8" t="s">
        <v>91</v>
      </c>
      <c r="F8" t="s">
        <v>92</v>
      </c>
      <c r="G8" s="48" t="s">
        <v>93</v>
      </c>
      <c r="H8" t="s">
        <v>48</v>
      </c>
      <c r="I8" t="str">
        <f>INDEX(Level[Level],MATCH(PIs[[#This Row],[L]],Level[GUID],0),1)</f>
        <v>Major Must</v>
      </c>
      <c r="N8" t="s">
        <v>94</v>
      </c>
      <c r="O8" t="str">
        <f>INDEX(allsections[[S]:[Order]],MATCH(PIs[[#This Row],[SGUID]],allsections[SGUID],0),1)</f>
        <v>FO 06 INTEGRATED PEST MANAGEMENT</v>
      </c>
      <c r="P8" t="str">
        <f>INDEX(allsections[[S]:[Order]],MATCH(PIs[[#This Row],[SGUID]],allsections[SGUID],0),2)</f>
        <v>-</v>
      </c>
      <c r="Q8">
        <f>INDEX(allsections[[S]:[Order]],MATCH(PIs[[#This Row],[SGUID]],allsections[SGUID],0),3)</f>
        <v>6</v>
      </c>
      <c r="R8" t="s">
        <v>58</v>
      </c>
      <c r="S8" t="str">
        <f>INDEX(allsections[[S]:[Order]],MATCH(PIs[[#This Row],[SSGUID]],allsections[SGUID],0),1)</f>
        <v>-</v>
      </c>
      <c r="T8" t="str">
        <f>INDEX(allsections[[S]:[Order]],MATCH(PIs[[#This Row],[SSGUID]],allsections[SGUID],0),2)</f>
        <v>-</v>
      </c>
      <c r="U8">
        <f>INDEX(#REF!,MATCH(PIs[[#This Row],[GUID]],#REF!,0),2)</f>
        <v>0</v>
      </c>
      <c r="V8" t="b">
        <v>0</v>
      </c>
    </row>
    <row r="9" spans="1:25" ht="409.5" x14ac:dyDescent="0.35">
      <c r="A9" t="s">
        <v>95</v>
      </c>
      <c r="C9" t="s">
        <v>96</v>
      </c>
      <c r="D9" t="s">
        <v>97</v>
      </c>
      <c r="E9" t="s">
        <v>98</v>
      </c>
      <c r="F9" t="s">
        <v>99</v>
      </c>
      <c r="G9" s="48" t="s">
        <v>100</v>
      </c>
      <c r="H9" t="s">
        <v>48</v>
      </c>
      <c r="I9" t="str">
        <f>INDEX(Level[Level],MATCH(PIs[[#This Row],[L]],Level[GUID],0),1)</f>
        <v>Major Must</v>
      </c>
      <c r="N9" t="s">
        <v>101</v>
      </c>
      <c r="O9" t="str">
        <f>INDEX(allsections[[S]:[Order]],MATCH(PIs[[#This Row],[SGUID]],allsections[SGUID],0),1)</f>
        <v>FO 02 TRACEABILITY</v>
      </c>
      <c r="P9" t="str">
        <f>INDEX(allsections[[S]:[Order]],MATCH(PIs[[#This Row],[SGUID]],allsections[SGUID],0),2)</f>
        <v>-</v>
      </c>
      <c r="Q9">
        <f>INDEX(allsections[[S]:[Order]],MATCH(PIs[[#This Row],[SGUID]],allsections[SGUID],0),3)</f>
        <v>2</v>
      </c>
      <c r="R9" t="s">
        <v>102</v>
      </c>
      <c r="S9" t="str">
        <f>INDEX(allsections[[S]:[Order]],MATCH(PIs[[#This Row],[SSGUID]],allsections[SGUID],0),1)</f>
        <v>FO 02.04 GLOBALG.A.P. status</v>
      </c>
      <c r="T9" t="str">
        <f>INDEX(allsections[[S]:[Order]],MATCH(PIs[[#This Row],[SSGUID]],allsections[SGUID],0),2)</f>
        <v>-</v>
      </c>
      <c r="U9">
        <f>INDEX(#REF!,MATCH(PIs[[#This Row],[GUID]],#REF!,0),2)</f>
        <v>0</v>
      </c>
      <c r="V9" t="b">
        <v>0</v>
      </c>
    </row>
    <row r="10" spans="1:25" ht="409.5" x14ac:dyDescent="0.35">
      <c r="A10" t="s">
        <v>103</v>
      </c>
      <c r="C10" t="s">
        <v>104</v>
      </c>
      <c r="D10" t="s">
        <v>105</v>
      </c>
      <c r="E10" t="s">
        <v>106</v>
      </c>
      <c r="F10" t="s">
        <v>107</v>
      </c>
      <c r="G10" s="48" t="s">
        <v>108</v>
      </c>
      <c r="H10" t="s">
        <v>48</v>
      </c>
      <c r="I10" t="str">
        <f>INDEX(Level[Level],MATCH(PIs[[#This Row],[L]],Level[GUID],0),1)</f>
        <v>Major Must</v>
      </c>
      <c r="N10" t="s">
        <v>49</v>
      </c>
      <c r="O10" t="str">
        <f>INDEX(allsections[[S]:[Order]],MATCH(PIs[[#This Row],[SGUID]],allsections[SGUID],0),1)</f>
        <v xml:space="preserve">FO 01 MANAGEMENT </v>
      </c>
      <c r="P10" t="str">
        <f>INDEX(allsections[[S]:[Order]],MATCH(PIs[[#This Row],[SGUID]],allsections[SGUID],0),2)</f>
        <v>-</v>
      </c>
      <c r="Q10">
        <f>INDEX(allsections[[S]:[Order]],MATCH(PIs[[#This Row],[SGUID]],allsections[SGUID],0),3)</f>
        <v>1</v>
      </c>
      <c r="R10" t="s">
        <v>50</v>
      </c>
      <c r="S10" t="str">
        <f>INDEX(allsections[[S]:[Order]],MATCH(PIs[[#This Row],[SSGUID]],allsections[SGUID],0),1)</f>
        <v>FO 01.03 Internal documentation</v>
      </c>
      <c r="T10" t="str">
        <f>INDEX(allsections[[S]:[Order]],MATCH(PIs[[#This Row],[SSGUID]],allsections[SGUID],0),2)</f>
        <v>-</v>
      </c>
      <c r="U10">
        <f>INDEX(#REF!,MATCH(PIs[[#This Row],[GUID]],#REF!,0),2)</f>
        <v>0</v>
      </c>
      <c r="V10" t="b">
        <v>0</v>
      </c>
    </row>
    <row r="11" spans="1:25" x14ac:dyDescent="0.35">
      <c r="A11" t="s">
        <v>109</v>
      </c>
      <c r="C11" t="s">
        <v>110</v>
      </c>
      <c r="D11" t="s">
        <v>111</v>
      </c>
      <c r="E11" t="s">
        <v>112</v>
      </c>
      <c r="F11" t="s">
        <v>113</v>
      </c>
      <c r="G11" t="s">
        <v>114</v>
      </c>
      <c r="H11" t="s">
        <v>73</v>
      </c>
      <c r="I11" t="str">
        <f>INDEX(Level[Level],MATCH(PIs[[#This Row],[L]],Level[GUID],0),1)</f>
        <v>Minor Must</v>
      </c>
      <c r="N11" t="s">
        <v>65</v>
      </c>
      <c r="O11" t="str">
        <f>INDEX(allsections[[S]:[Order]],MATCH(PIs[[#This Row],[SGUID]],allsections[SGUID],0),1)</f>
        <v>FO 07 PLANT PROTECTION PRODUCTS</v>
      </c>
      <c r="P11" t="str">
        <f>INDEX(allsections[[S]:[Order]],MATCH(PIs[[#This Row],[SGUID]],allsections[SGUID],0),2)</f>
        <v>-</v>
      </c>
      <c r="Q11">
        <f>INDEX(allsections[[S]:[Order]],MATCH(PIs[[#This Row],[SGUID]],allsections[SGUID],0),3)</f>
        <v>7</v>
      </c>
      <c r="R11" t="s">
        <v>115</v>
      </c>
      <c r="S11" t="str">
        <f>INDEX(allsections[[S]:[Order]],MATCH(PIs[[#This Row],[SSGUID]],allsections[SGUID],0),1)</f>
        <v>FO 07.06 Empty plant protection product containers</v>
      </c>
      <c r="T11" t="str">
        <f>INDEX(allsections[[S]:[Order]],MATCH(PIs[[#This Row],[SSGUID]],allsections[SGUID],0),2)</f>
        <v>-</v>
      </c>
      <c r="U11" t="str">
        <f>INDEX(#REF!,MATCH(PIs[[#This Row],[GUID]],#REF!,0),2)</f>
        <v>78wVA7YnBFnvaegzh1b0Ty</v>
      </c>
      <c r="V11" t="b">
        <v>0</v>
      </c>
    </row>
    <row r="12" spans="1:25" x14ac:dyDescent="0.35">
      <c r="A12" t="s">
        <v>116</v>
      </c>
      <c r="C12" t="s">
        <v>117</v>
      </c>
      <c r="D12" t="s">
        <v>118</v>
      </c>
      <c r="E12" t="s">
        <v>119</v>
      </c>
      <c r="F12" t="s">
        <v>120</v>
      </c>
      <c r="G12" t="s">
        <v>121</v>
      </c>
      <c r="H12" t="s">
        <v>48</v>
      </c>
      <c r="I12" t="str">
        <f>INDEX(Level[Level],MATCH(PIs[[#This Row],[L]],Level[GUID],0),1)</f>
        <v>Major Must</v>
      </c>
      <c r="N12" t="s">
        <v>101</v>
      </c>
      <c r="O12" t="str">
        <f>INDEX(allsections[[S]:[Order]],MATCH(PIs[[#This Row],[SGUID]],allsections[SGUID],0),1)</f>
        <v>FO 02 TRACEABILITY</v>
      </c>
      <c r="P12" t="str">
        <f>INDEX(allsections[[S]:[Order]],MATCH(PIs[[#This Row],[SGUID]],allsections[SGUID],0),2)</f>
        <v>-</v>
      </c>
      <c r="Q12">
        <f>INDEX(allsections[[S]:[Order]],MATCH(PIs[[#This Row],[SGUID]],allsections[SGUID],0),3)</f>
        <v>2</v>
      </c>
      <c r="R12" t="s">
        <v>122</v>
      </c>
      <c r="S12" t="str">
        <f>INDEX(allsections[[S]:[Order]],MATCH(PIs[[#This Row],[SSGUID]],allsections[SGUID],0),1)</f>
        <v>FO 02.03 Mass balance</v>
      </c>
      <c r="T12" t="str">
        <f>INDEX(allsections[[S]:[Order]],MATCH(PIs[[#This Row],[SSGUID]],allsections[SGUID],0),2)</f>
        <v>-</v>
      </c>
      <c r="U12">
        <f>INDEX(#REF!,MATCH(PIs[[#This Row],[GUID]],#REF!,0),2)</f>
        <v>0</v>
      </c>
      <c r="V12" t="b">
        <v>0</v>
      </c>
    </row>
    <row r="13" spans="1:25" ht="409.5" x14ac:dyDescent="0.35">
      <c r="A13" t="s">
        <v>123</v>
      </c>
      <c r="C13" t="s">
        <v>124</v>
      </c>
      <c r="D13" t="s">
        <v>125</v>
      </c>
      <c r="E13" t="s">
        <v>126</v>
      </c>
      <c r="F13" t="s">
        <v>127</v>
      </c>
      <c r="G13" s="48" t="s">
        <v>128</v>
      </c>
      <c r="H13" t="s">
        <v>48</v>
      </c>
      <c r="I13" t="str">
        <f>INDEX(Level[Level],MATCH(PIs[[#This Row],[L]],Level[GUID],0),1)</f>
        <v>Major Must</v>
      </c>
      <c r="N13" t="s">
        <v>129</v>
      </c>
      <c r="O13" t="str">
        <f>INDEX(allsections[[S]:[Order]],MATCH(PIs[[#This Row],[SGUID]],allsections[SGUID],0),1)</f>
        <v>FO 09 WASTE MANAGEMENT</v>
      </c>
      <c r="P13" t="str">
        <f>INDEX(allsections[[S]:[Order]],MATCH(PIs[[#This Row],[SGUID]],allsections[SGUID],0),2)</f>
        <v>-</v>
      </c>
      <c r="Q13">
        <f>INDEX(allsections[[S]:[Order]],MATCH(PIs[[#This Row],[SGUID]],allsections[SGUID],0),3)</f>
        <v>9</v>
      </c>
      <c r="R13" t="s">
        <v>58</v>
      </c>
      <c r="S13" t="str">
        <f>INDEX(allsections[[S]:[Order]],MATCH(PIs[[#This Row],[SSGUID]],allsections[SGUID],0),1)</f>
        <v>-</v>
      </c>
      <c r="T13" t="str">
        <f>INDEX(allsections[[S]:[Order]],MATCH(PIs[[#This Row],[SSGUID]],allsections[SGUID],0),2)</f>
        <v>-</v>
      </c>
      <c r="U13">
        <f>INDEX(#REF!,MATCH(PIs[[#This Row],[GUID]],#REF!,0),2)</f>
        <v>0</v>
      </c>
      <c r="V13" t="b">
        <v>0</v>
      </c>
    </row>
    <row r="14" spans="1:25" ht="409.5" x14ac:dyDescent="0.35">
      <c r="A14" t="s">
        <v>130</v>
      </c>
      <c r="C14" t="s">
        <v>131</v>
      </c>
      <c r="D14" t="s">
        <v>132</v>
      </c>
      <c r="E14" t="s">
        <v>133</v>
      </c>
      <c r="F14" t="s">
        <v>134</v>
      </c>
      <c r="G14" s="48" t="s">
        <v>135</v>
      </c>
      <c r="H14" t="s">
        <v>48</v>
      </c>
      <c r="I14" t="str">
        <f>INDEX(Level[Level],MATCH(PIs[[#This Row],[L]],Level[GUID],0),1)</f>
        <v>Major Must</v>
      </c>
      <c r="N14" t="s">
        <v>49</v>
      </c>
      <c r="O14" t="str">
        <f>INDEX(allsections[[S]:[Order]],MATCH(PIs[[#This Row],[SGUID]],allsections[SGUID],0),1)</f>
        <v xml:space="preserve">FO 01 MANAGEMENT </v>
      </c>
      <c r="P14" t="str">
        <f>INDEX(allsections[[S]:[Order]],MATCH(PIs[[#This Row],[SGUID]],allsections[SGUID],0),2)</f>
        <v>-</v>
      </c>
      <c r="Q14">
        <f>INDEX(allsections[[S]:[Order]],MATCH(PIs[[#This Row],[SGUID]],allsections[SGUID],0),3)</f>
        <v>1</v>
      </c>
      <c r="R14" t="s">
        <v>136</v>
      </c>
      <c r="S14" t="str">
        <f>INDEX(allsections[[S]:[Order]],MATCH(PIs[[#This Row],[SSGUID]],allsections[SGUID],0),1)</f>
        <v>FO 01.01 Site history</v>
      </c>
      <c r="T14" t="str">
        <f>INDEX(allsections[[S]:[Order]],MATCH(PIs[[#This Row],[SSGUID]],allsections[SGUID],0),2)</f>
        <v>-</v>
      </c>
      <c r="U14">
        <f>INDEX(#REF!,MATCH(PIs[[#This Row],[GUID]],#REF!,0),2)</f>
        <v>0</v>
      </c>
      <c r="V14" t="b">
        <v>0</v>
      </c>
    </row>
    <row r="15" spans="1:25" x14ac:dyDescent="0.35">
      <c r="A15" t="s">
        <v>137</v>
      </c>
      <c r="C15" t="s">
        <v>138</v>
      </c>
      <c r="D15" t="s">
        <v>139</v>
      </c>
      <c r="E15" t="s">
        <v>140</v>
      </c>
      <c r="F15" t="s">
        <v>141</v>
      </c>
      <c r="G15" t="s">
        <v>142</v>
      </c>
      <c r="H15" t="s">
        <v>73</v>
      </c>
      <c r="I15" t="str">
        <f>INDEX(Level[Level],MATCH(PIs[[#This Row],[L]],Level[GUID],0),1)</f>
        <v>Minor Must</v>
      </c>
      <c r="N15" t="s">
        <v>129</v>
      </c>
      <c r="O15" t="str">
        <f>INDEX(allsections[[S]:[Order]],MATCH(PIs[[#This Row],[SGUID]],allsections[SGUID],0),1)</f>
        <v>FO 09 WASTE MANAGEMENT</v>
      </c>
      <c r="P15" t="str">
        <f>INDEX(allsections[[S]:[Order]],MATCH(PIs[[#This Row],[SGUID]],allsections[SGUID],0),2)</f>
        <v>-</v>
      </c>
      <c r="Q15">
        <f>INDEX(allsections[[S]:[Order]],MATCH(PIs[[#This Row],[SGUID]],allsections[SGUID],0),3)</f>
        <v>9</v>
      </c>
      <c r="R15" t="s">
        <v>58</v>
      </c>
      <c r="S15" t="str">
        <f>INDEX(allsections[[S]:[Order]],MATCH(PIs[[#This Row],[SSGUID]],allsections[SGUID],0),1)</f>
        <v>-</v>
      </c>
      <c r="T15" t="str">
        <f>INDEX(allsections[[S]:[Order]],MATCH(PIs[[#This Row],[SSGUID]],allsections[SGUID],0),2)</f>
        <v>-</v>
      </c>
      <c r="U15">
        <f>INDEX(#REF!,MATCH(PIs[[#This Row],[GUID]],#REF!,0),2)</f>
        <v>0</v>
      </c>
      <c r="V15" t="b">
        <v>0</v>
      </c>
    </row>
    <row r="16" spans="1:25" x14ac:dyDescent="0.35">
      <c r="A16" t="s">
        <v>143</v>
      </c>
      <c r="C16" t="s">
        <v>144</v>
      </c>
      <c r="D16" t="s">
        <v>145</v>
      </c>
      <c r="E16" t="s">
        <v>146</v>
      </c>
      <c r="F16" t="s">
        <v>147</v>
      </c>
      <c r="G16" t="s">
        <v>148</v>
      </c>
      <c r="H16" t="s">
        <v>48</v>
      </c>
      <c r="I16" t="str">
        <f>INDEX(Level[Level],MATCH(PIs[[#This Row],[L]],Level[GUID],0),1)</f>
        <v>Major Must</v>
      </c>
      <c r="N16" t="s">
        <v>49</v>
      </c>
      <c r="O16" t="str">
        <f>INDEX(allsections[[S]:[Order]],MATCH(PIs[[#This Row],[SGUID]],allsections[SGUID],0),1)</f>
        <v xml:space="preserve">FO 01 MANAGEMENT </v>
      </c>
      <c r="P16" t="str">
        <f>INDEX(allsections[[S]:[Order]],MATCH(PIs[[#This Row],[SGUID]],allsections[SGUID],0),2)</f>
        <v>-</v>
      </c>
      <c r="Q16">
        <f>INDEX(allsections[[S]:[Order]],MATCH(PIs[[#This Row],[SGUID]],allsections[SGUID],0),3)</f>
        <v>1</v>
      </c>
      <c r="R16" t="s">
        <v>136</v>
      </c>
      <c r="S16" t="str">
        <f>INDEX(allsections[[S]:[Order]],MATCH(PIs[[#This Row],[SSGUID]],allsections[SGUID],0),1)</f>
        <v>FO 01.01 Site history</v>
      </c>
      <c r="T16" t="str">
        <f>INDEX(allsections[[S]:[Order]],MATCH(PIs[[#This Row],[SSGUID]],allsections[SGUID],0),2)</f>
        <v>-</v>
      </c>
      <c r="U16">
        <f>INDEX(#REF!,MATCH(PIs[[#This Row],[GUID]],#REF!,0),2)</f>
        <v>0</v>
      </c>
      <c r="V16" t="b">
        <v>0</v>
      </c>
    </row>
    <row r="17" spans="1:23" ht="409.5" x14ac:dyDescent="0.35">
      <c r="A17" t="s">
        <v>149</v>
      </c>
      <c r="C17" t="s">
        <v>150</v>
      </c>
      <c r="D17" t="s">
        <v>151</v>
      </c>
      <c r="E17" t="s">
        <v>152</v>
      </c>
      <c r="F17" t="s">
        <v>153</v>
      </c>
      <c r="G17" s="48" t="s">
        <v>154</v>
      </c>
      <c r="H17" t="s">
        <v>48</v>
      </c>
      <c r="I17" t="str">
        <f>INDEX(Level[Level],MATCH(PIs[[#This Row],[L]],Level[GUID],0),1)</f>
        <v>Major Must</v>
      </c>
      <c r="N17" t="s">
        <v>129</v>
      </c>
      <c r="O17" t="str">
        <f>INDEX(allsections[[S]:[Order]],MATCH(PIs[[#This Row],[SGUID]],allsections[SGUID],0),1)</f>
        <v>FO 09 WASTE MANAGEMENT</v>
      </c>
      <c r="P17" t="str">
        <f>INDEX(allsections[[S]:[Order]],MATCH(PIs[[#This Row],[SGUID]],allsections[SGUID],0),2)</f>
        <v>-</v>
      </c>
      <c r="Q17">
        <f>INDEX(allsections[[S]:[Order]],MATCH(PIs[[#This Row],[SGUID]],allsections[SGUID],0),3)</f>
        <v>9</v>
      </c>
      <c r="R17" t="s">
        <v>58</v>
      </c>
      <c r="S17" t="str">
        <f>INDEX(allsections[[S]:[Order]],MATCH(PIs[[#This Row],[SSGUID]],allsections[SGUID],0),1)</f>
        <v>-</v>
      </c>
      <c r="T17" t="str">
        <f>INDEX(allsections[[S]:[Order]],MATCH(PIs[[#This Row],[SSGUID]],allsections[SGUID],0),2)</f>
        <v>-</v>
      </c>
      <c r="U17">
        <f>INDEX(#REF!,MATCH(PIs[[#This Row],[GUID]],#REF!,0),2)</f>
        <v>0</v>
      </c>
      <c r="V17" t="b">
        <v>0</v>
      </c>
    </row>
    <row r="18" spans="1:23" x14ac:dyDescent="0.35">
      <c r="A18" t="s">
        <v>155</v>
      </c>
      <c r="C18" t="s">
        <v>156</v>
      </c>
      <c r="D18" t="s">
        <v>157</v>
      </c>
      <c r="E18" t="s">
        <v>158</v>
      </c>
      <c r="F18" t="s">
        <v>159</v>
      </c>
      <c r="G18" t="s">
        <v>160</v>
      </c>
      <c r="H18" t="s">
        <v>73</v>
      </c>
      <c r="I18" t="str">
        <f>INDEX(Level[Level],MATCH(PIs[[#This Row],[L]],Level[GUID],0),1)</f>
        <v>Minor Must</v>
      </c>
      <c r="N18" t="s">
        <v>129</v>
      </c>
      <c r="O18" t="str">
        <f>INDEX(allsections[[S]:[Order]],MATCH(PIs[[#This Row],[SGUID]],allsections[SGUID],0),1)</f>
        <v>FO 09 WASTE MANAGEMENT</v>
      </c>
      <c r="P18" t="str">
        <f>INDEX(allsections[[S]:[Order]],MATCH(PIs[[#This Row],[SGUID]],allsections[SGUID],0),2)</f>
        <v>-</v>
      </c>
      <c r="Q18">
        <f>INDEX(allsections[[S]:[Order]],MATCH(PIs[[#This Row],[SGUID]],allsections[SGUID],0),3)</f>
        <v>9</v>
      </c>
      <c r="R18" t="s">
        <v>58</v>
      </c>
      <c r="S18" t="str">
        <f>INDEX(allsections[[S]:[Order]],MATCH(PIs[[#This Row],[SSGUID]],allsections[SGUID],0),1)</f>
        <v>-</v>
      </c>
      <c r="T18" t="str">
        <f>INDEX(allsections[[S]:[Order]],MATCH(PIs[[#This Row],[SSGUID]],allsections[SGUID],0),2)</f>
        <v>-</v>
      </c>
      <c r="U18">
        <f>INDEX(#REF!,MATCH(PIs[[#This Row],[GUID]],#REF!,0),2)</f>
        <v>0</v>
      </c>
      <c r="V18" t="b">
        <v>0</v>
      </c>
    </row>
    <row r="19" spans="1:23" x14ac:dyDescent="0.35">
      <c r="A19" t="s">
        <v>161</v>
      </c>
      <c r="C19" t="s">
        <v>162</v>
      </c>
      <c r="D19" t="s">
        <v>163</v>
      </c>
      <c r="E19" t="s">
        <v>164</v>
      </c>
      <c r="F19" t="s">
        <v>165</v>
      </c>
      <c r="G19" t="s">
        <v>166</v>
      </c>
      <c r="H19" t="s">
        <v>48</v>
      </c>
      <c r="I19" t="str">
        <f>INDEX(Level[Level],MATCH(PIs[[#This Row],[L]],Level[GUID],0),1)</f>
        <v>Major Must</v>
      </c>
      <c r="N19" t="s">
        <v>65</v>
      </c>
      <c r="O19" t="str">
        <f>INDEX(allsections[[S]:[Order]],MATCH(PIs[[#This Row],[SGUID]],allsections[SGUID],0),1)</f>
        <v>FO 07 PLANT PROTECTION PRODUCTS</v>
      </c>
      <c r="P19" t="str">
        <f>INDEX(allsections[[S]:[Order]],MATCH(PIs[[#This Row],[SGUID]],allsections[SGUID],0),2)</f>
        <v>-</v>
      </c>
      <c r="Q19">
        <f>INDEX(allsections[[S]:[Order]],MATCH(PIs[[#This Row],[SGUID]],allsections[SGUID],0),3)</f>
        <v>7</v>
      </c>
      <c r="R19" t="s">
        <v>115</v>
      </c>
      <c r="S19" t="str">
        <f>INDEX(allsections[[S]:[Order]],MATCH(PIs[[#This Row],[SSGUID]],allsections[SGUID],0),1)</f>
        <v>FO 07.06 Empty plant protection product containers</v>
      </c>
      <c r="T19" t="str">
        <f>INDEX(allsections[[S]:[Order]],MATCH(PIs[[#This Row],[SSGUID]],allsections[SGUID],0),2)</f>
        <v>-</v>
      </c>
      <c r="U19" t="str">
        <f>INDEX(#REF!,MATCH(PIs[[#This Row],[GUID]],#REF!,0),2)</f>
        <v>78wVA7YnBFnvaegzh1b0Ty</v>
      </c>
      <c r="V19" t="b">
        <v>0</v>
      </c>
    </row>
    <row r="20" spans="1:23" ht="409.5" x14ac:dyDescent="0.35">
      <c r="A20" t="s">
        <v>167</v>
      </c>
      <c r="C20" t="s">
        <v>168</v>
      </c>
      <c r="D20" t="s">
        <v>169</v>
      </c>
      <c r="E20" t="s">
        <v>170</v>
      </c>
      <c r="F20" t="s">
        <v>171</v>
      </c>
      <c r="G20" s="48" t="s">
        <v>172</v>
      </c>
      <c r="H20" t="s">
        <v>48</v>
      </c>
      <c r="I20" t="str">
        <f>INDEX(Level[Level],MATCH(PIs[[#This Row],[L]],Level[GUID],0),1)</f>
        <v>Major Must</v>
      </c>
      <c r="N20" t="s">
        <v>101</v>
      </c>
      <c r="O20" t="str">
        <f>INDEX(allsections[[S]:[Order]],MATCH(PIs[[#This Row],[SGUID]],allsections[SGUID],0),1)</f>
        <v>FO 02 TRACEABILITY</v>
      </c>
      <c r="P20" t="str">
        <f>INDEX(allsections[[S]:[Order]],MATCH(PIs[[#This Row],[SGUID]],allsections[SGUID],0),2)</f>
        <v>-</v>
      </c>
      <c r="Q20">
        <f>INDEX(allsections[[S]:[Order]],MATCH(PIs[[#This Row],[SGUID]],allsections[SGUID],0),3)</f>
        <v>2</v>
      </c>
      <c r="R20" t="s">
        <v>173</v>
      </c>
      <c r="S20" t="str">
        <f>INDEX(allsections[[S]:[Order]],MATCH(PIs[[#This Row],[SSGUID]],allsections[SGUID],0),1)</f>
        <v>FO 02.05 Logo use</v>
      </c>
      <c r="T20" t="str">
        <f>INDEX(allsections[[S]:[Order]],MATCH(PIs[[#This Row],[SSGUID]],allsections[SGUID],0),2)</f>
        <v>-</v>
      </c>
      <c r="U20">
        <f>INDEX(#REF!,MATCH(PIs[[#This Row],[GUID]],#REF!,0),2)</f>
        <v>0</v>
      </c>
      <c r="V20" t="b">
        <v>0</v>
      </c>
    </row>
    <row r="21" spans="1:23" x14ac:dyDescent="0.35">
      <c r="A21" t="s">
        <v>174</v>
      </c>
      <c r="C21" t="s">
        <v>175</v>
      </c>
      <c r="D21" t="s">
        <v>176</v>
      </c>
      <c r="E21" t="s">
        <v>177</v>
      </c>
      <c r="F21" t="s">
        <v>178</v>
      </c>
      <c r="G21" t="s">
        <v>179</v>
      </c>
      <c r="H21" t="s">
        <v>73</v>
      </c>
      <c r="I21" t="str">
        <f>INDEX(Level[Level],MATCH(PIs[[#This Row],[L]],Level[GUID],0),1)</f>
        <v>Minor Must</v>
      </c>
      <c r="N21" t="s">
        <v>129</v>
      </c>
      <c r="O21" t="str">
        <f>INDEX(allsections[[S]:[Order]],MATCH(PIs[[#This Row],[SGUID]],allsections[SGUID],0),1)</f>
        <v>FO 09 WASTE MANAGEMENT</v>
      </c>
      <c r="P21" t="str">
        <f>INDEX(allsections[[S]:[Order]],MATCH(PIs[[#This Row],[SGUID]],allsections[SGUID],0),2)</f>
        <v>-</v>
      </c>
      <c r="Q21">
        <f>INDEX(allsections[[S]:[Order]],MATCH(PIs[[#This Row],[SGUID]],allsections[SGUID],0),3)</f>
        <v>9</v>
      </c>
      <c r="R21" t="s">
        <v>58</v>
      </c>
      <c r="S21" t="str">
        <f>INDEX(allsections[[S]:[Order]],MATCH(PIs[[#This Row],[SSGUID]],allsections[SGUID],0),1)</f>
        <v>-</v>
      </c>
      <c r="T21" t="str">
        <f>INDEX(allsections[[S]:[Order]],MATCH(PIs[[#This Row],[SSGUID]],allsections[SGUID],0),2)</f>
        <v>-</v>
      </c>
      <c r="U21">
        <f>INDEX(#REF!,MATCH(PIs[[#This Row],[GUID]],#REF!,0),2)</f>
        <v>0</v>
      </c>
      <c r="V21" t="b">
        <v>0</v>
      </c>
    </row>
    <row r="22" spans="1:23" x14ac:dyDescent="0.35">
      <c r="A22" t="s">
        <v>180</v>
      </c>
      <c r="C22" t="s">
        <v>181</v>
      </c>
      <c r="D22" t="s">
        <v>182</v>
      </c>
      <c r="E22" t="s">
        <v>183</v>
      </c>
      <c r="F22" t="s">
        <v>184</v>
      </c>
      <c r="G22" t="s">
        <v>185</v>
      </c>
      <c r="H22" t="s">
        <v>73</v>
      </c>
      <c r="I22" t="str">
        <f>INDEX(Level[Level],MATCH(PIs[[#This Row],[L]],Level[GUID],0),1)</f>
        <v>Minor Must</v>
      </c>
      <c r="N22" t="s">
        <v>65</v>
      </c>
      <c r="O22" t="str">
        <f>INDEX(allsections[[S]:[Order]],MATCH(PIs[[#This Row],[SGUID]],allsections[SGUID],0),1)</f>
        <v>FO 07 PLANT PROTECTION PRODUCTS</v>
      </c>
      <c r="P22" t="str">
        <f>INDEX(allsections[[S]:[Order]],MATCH(PIs[[#This Row],[SGUID]],allsections[SGUID],0),2)</f>
        <v>-</v>
      </c>
      <c r="Q22">
        <f>INDEX(allsections[[S]:[Order]],MATCH(PIs[[#This Row],[SGUID]],allsections[SGUID],0),3)</f>
        <v>7</v>
      </c>
      <c r="R22" t="s">
        <v>186</v>
      </c>
      <c r="S22" t="str">
        <f>INDEX(allsections[[S]:[Order]],MATCH(PIs[[#This Row],[SSGUID]],allsections[SGUID],0),1)</f>
        <v>FO 07.03 Disposal of surplus application mix</v>
      </c>
      <c r="T22" t="str">
        <f>INDEX(allsections[[S]:[Order]],MATCH(PIs[[#This Row],[SSGUID]],allsections[SGUID],0),2)</f>
        <v>-</v>
      </c>
      <c r="U22" t="str">
        <f>INDEX(#REF!,MATCH(PIs[[#This Row],[GUID]],#REF!,0),2)</f>
        <v>78wVA7YnBFnvaegzh1b0Ty</v>
      </c>
      <c r="V22" t="b">
        <v>0</v>
      </c>
    </row>
    <row r="23" spans="1:23" ht="409.5" x14ac:dyDescent="0.35">
      <c r="A23" t="s">
        <v>187</v>
      </c>
      <c r="C23" t="s">
        <v>188</v>
      </c>
      <c r="D23" t="s">
        <v>189</v>
      </c>
      <c r="E23" t="s">
        <v>190</v>
      </c>
      <c r="F23" t="s">
        <v>191</v>
      </c>
      <c r="G23" s="48" t="s">
        <v>192</v>
      </c>
      <c r="H23" t="s">
        <v>48</v>
      </c>
      <c r="I23" t="str">
        <f>INDEX(Level[Level],MATCH(PIs[[#This Row],[L]],Level[GUID],0),1)</f>
        <v>Major Must</v>
      </c>
      <c r="N23" t="s">
        <v>193</v>
      </c>
      <c r="O23" t="str">
        <f>INDEX(allsections[[S]:[Order]],MATCH(PIs[[#This Row],[SGUID]],allsections[SGUID],0),1)</f>
        <v>FO 03 PLANT PROPAGATION MATERIAL</v>
      </c>
      <c r="P23" t="str">
        <f>INDEX(allsections[[S]:[Order]],MATCH(PIs[[#This Row],[SGUID]],allsections[SGUID],0),2)</f>
        <v>-</v>
      </c>
      <c r="Q23">
        <f>INDEX(allsections[[S]:[Order]],MATCH(PIs[[#This Row],[SGUID]],allsections[SGUID],0),3)</f>
        <v>3</v>
      </c>
      <c r="R23" t="s">
        <v>194</v>
      </c>
      <c r="S23" t="str">
        <f>INDEX(allsections[[S]:[Order]],MATCH(PIs[[#This Row],[SSGUID]],allsections[SGUID],0),1)</f>
        <v>FO 03.01 Propagation material</v>
      </c>
      <c r="T23" t="str">
        <f>INDEX(allsections[[S]:[Order]],MATCH(PIs[[#This Row],[SSGUID]],allsections[SGUID],0),2)</f>
        <v>-</v>
      </c>
      <c r="U23">
        <f>INDEX(#REF!,MATCH(PIs[[#This Row],[GUID]],#REF!,0),2)</f>
        <v>0</v>
      </c>
      <c r="V23" t="b">
        <v>0</v>
      </c>
    </row>
    <row r="24" spans="1:23" ht="409.5" x14ac:dyDescent="0.35">
      <c r="A24" t="s">
        <v>195</v>
      </c>
      <c r="C24" t="s">
        <v>196</v>
      </c>
      <c r="D24" t="s">
        <v>197</v>
      </c>
      <c r="E24" t="s">
        <v>198</v>
      </c>
      <c r="F24" t="s">
        <v>199</v>
      </c>
      <c r="G24" s="48" t="s">
        <v>200</v>
      </c>
      <c r="H24" t="s">
        <v>73</v>
      </c>
      <c r="I24" t="str">
        <f>INDEX(Level[Level],MATCH(PIs[[#This Row],[L]],Level[GUID],0),1)</f>
        <v>Minor Must</v>
      </c>
      <c r="N24" t="s">
        <v>201</v>
      </c>
      <c r="O24" t="str">
        <f>INDEX(allsections[[S]:[Order]],MATCH(PIs[[#This Row],[SGUID]],allsections[SGUID],0),1)</f>
        <v>FO 08 POSTHARVEST</v>
      </c>
      <c r="P24" t="str">
        <f>INDEX(allsections[[S]:[Order]],MATCH(PIs[[#This Row],[SGUID]],allsections[SGUID],0),2)</f>
        <v>-</v>
      </c>
      <c r="Q24">
        <f>INDEX(allsections[[S]:[Order]],MATCH(PIs[[#This Row],[SGUID]],allsections[SGUID],0),3)</f>
        <v>8</v>
      </c>
      <c r="R24" t="s">
        <v>202</v>
      </c>
      <c r="S24" t="str">
        <f>INDEX(allsections[[S]:[Order]],MATCH(PIs[[#This Row],[SSGUID]],allsections[SGUID],0),1)</f>
        <v>FO 08.02 Postharvest treatments</v>
      </c>
      <c r="T24" t="str">
        <f>INDEX(allsections[[S]:[Order]],MATCH(PIs[[#This Row],[SSGUID]],allsections[SGUID],0),2)</f>
        <v>-</v>
      </c>
      <c r="U24" t="str">
        <f>INDEX(#REF!,MATCH(PIs[[#This Row],[GUID]],#REF!,0),2)</f>
        <v>78wVA7YnBFnvaegzh1b0Ty</v>
      </c>
      <c r="V24" t="b">
        <v>0</v>
      </c>
      <c r="W24" t="b">
        <v>1</v>
      </c>
    </row>
    <row r="25" spans="1:23" x14ac:dyDescent="0.35">
      <c r="A25" t="s">
        <v>203</v>
      </c>
      <c r="C25" t="s">
        <v>204</v>
      </c>
      <c r="D25" t="s">
        <v>205</v>
      </c>
      <c r="E25" t="s">
        <v>206</v>
      </c>
      <c r="F25" t="s">
        <v>207</v>
      </c>
      <c r="G25" t="s">
        <v>208</v>
      </c>
      <c r="H25" t="s">
        <v>48</v>
      </c>
      <c r="I25" t="str">
        <f>INDEX(Level[Level],MATCH(PIs[[#This Row],[L]],Level[GUID],0),1)</f>
        <v>Major Must</v>
      </c>
      <c r="N25" t="s">
        <v>201</v>
      </c>
      <c r="O25" t="str">
        <f>INDEX(allsections[[S]:[Order]],MATCH(PIs[[#This Row],[SGUID]],allsections[SGUID],0),1)</f>
        <v>FO 08 POSTHARVEST</v>
      </c>
      <c r="P25" t="str">
        <f>INDEX(allsections[[S]:[Order]],MATCH(PIs[[#This Row],[SGUID]],allsections[SGUID],0),2)</f>
        <v>-</v>
      </c>
      <c r="Q25">
        <f>INDEX(allsections[[S]:[Order]],MATCH(PIs[[#This Row],[SGUID]],allsections[SGUID],0),3)</f>
        <v>8</v>
      </c>
      <c r="R25" t="s">
        <v>202</v>
      </c>
      <c r="S25" t="str">
        <f>INDEX(allsections[[S]:[Order]],MATCH(PIs[[#This Row],[SSGUID]],allsections[SGUID],0),1)</f>
        <v>FO 08.02 Postharvest treatments</v>
      </c>
      <c r="T25" t="str">
        <f>INDEX(allsections[[S]:[Order]],MATCH(PIs[[#This Row],[SSGUID]],allsections[SGUID],0),2)</f>
        <v>-</v>
      </c>
      <c r="U25" t="str">
        <f>INDEX(#REF!,MATCH(PIs[[#This Row],[GUID]],#REF!,0),2)</f>
        <v>78wVA7YnBFnvaegzh1b0Ty</v>
      </c>
      <c r="V25" t="b">
        <v>0</v>
      </c>
      <c r="W25" t="b">
        <v>1</v>
      </c>
    </row>
    <row r="26" spans="1:23" ht="409.5" x14ac:dyDescent="0.35">
      <c r="A26" t="s">
        <v>209</v>
      </c>
      <c r="C26" t="s">
        <v>210</v>
      </c>
      <c r="D26" t="s">
        <v>211</v>
      </c>
      <c r="E26" t="s">
        <v>212</v>
      </c>
      <c r="F26" t="s">
        <v>213</v>
      </c>
      <c r="G26" s="48" t="s">
        <v>214</v>
      </c>
      <c r="H26" t="s">
        <v>48</v>
      </c>
      <c r="I26" t="str">
        <f>INDEX(Level[Level],MATCH(PIs[[#This Row],[L]],Level[GUID],0),1)</f>
        <v>Major Must</v>
      </c>
      <c r="N26" t="s">
        <v>215</v>
      </c>
      <c r="O26" t="str">
        <f>INDEX(allsections[[S]:[Order]],MATCH(PIs[[#This Row],[SGUID]],allsections[SGUID],0),1)</f>
        <v>FO 12 WORKERS’ HEALTH AND SAFETY</v>
      </c>
      <c r="P26"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26">
        <f>INDEX(allsections[[S]:[Order]],MATCH(PIs[[#This Row],[SGUID]],allsections[SGUID],0),3)</f>
        <v>12</v>
      </c>
      <c r="R26" t="s">
        <v>216</v>
      </c>
      <c r="S26" t="str">
        <f>INDEX(allsections[[S]:[Order]],MATCH(PIs[[#This Row],[SSGUID]],allsections[SGUID],0),1)</f>
        <v>FO 12.01 Workers’ health and safety</v>
      </c>
      <c r="T26" t="str">
        <f>INDEX(allsections[[S]:[Order]],MATCH(PIs[[#This Row],[SSGUID]],allsections[SGUID],0),2)</f>
        <v>-</v>
      </c>
      <c r="U26">
        <f>INDEX(#REF!,MATCH(PIs[[#This Row],[GUID]],#REF!,0),2)</f>
        <v>0</v>
      </c>
      <c r="V26" t="b">
        <v>0</v>
      </c>
      <c r="W26" t="b">
        <v>1</v>
      </c>
    </row>
    <row r="27" spans="1:23" x14ac:dyDescent="0.35">
      <c r="A27" t="s">
        <v>217</v>
      </c>
      <c r="C27" t="s">
        <v>218</v>
      </c>
      <c r="D27" t="s">
        <v>219</v>
      </c>
      <c r="E27" t="s">
        <v>220</v>
      </c>
      <c r="F27" t="s">
        <v>221</v>
      </c>
      <c r="G27" t="s">
        <v>222</v>
      </c>
      <c r="H27" t="s">
        <v>73</v>
      </c>
      <c r="I27" t="str">
        <f>INDEX(Level[Level],MATCH(PIs[[#This Row],[L]],Level[GUID],0),1)</f>
        <v>Minor Must</v>
      </c>
      <c r="N27" t="s">
        <v>65</v>
      </c>
      <c r="O27" t="str">
        <f>INDEX(allsections[[S]:[Order]],MATCH(PIs[[#This Row],[SGUID]],allsections[SGUID],0),1)</f>
        <v>FO 07 PLANT PROTECTION PRODUCTS</v>
      </c>
      <c r="P27" t="str">
        <f>INDEX(allsections[[S]:[Order]],MATCH(PIs[[#This Row],[SGUID]],allsections[SGUID],0),2)</f>
        <v>-</v>
      </c>
      <c r="Q27">
        <f>INDEX(allsections[[S]:[Order]],MATCH(PIs[[#This Row],[SGUID]],allsections[SGUID],0),3)</f>
        <v>7</v>
      </c>
      <c r="R27" t="s">
        <v>223</v>
      </c>
      <c r="S27" t="str">
        <f>INDEX(allsections[[S]:[Order]],MATCH(PIs[[#This Row],[SSGUID]],allsections[SGUID],0),1)</f>
        <v xml:space="preserve">FO 07.07 Obsolete plant protection products </v>
      </c>
      <c r="T27" t="str">
        <f>INDEX(allsections[[S]:[Order]],MATCH(PIs[[#This Row],[SSGUID]],allsections[SGUID],0),2)</f>
        <v>-</v>
      </c>
      <c r="U27" t="str">
        <f>INDEX(#REF!,MATCH(PIs[[#This Row],[GUID]],#REF!,0),2)</f>
        <v>78wVA7YnBFnvaegzh1b0Ty</v>
      </c>
      <c r="V27" t="b">
        <v>0</v>
      </c>
    </row>
    <row r="28" spans="1:23" x14ac:dyDescent="0.35">
      <c r="A28" t="s">
        <v>224</v>
      </c>
      <c r="C28" t="s">
        <v>225</v>
      </c>
      <c r="D28" t="s">
        <v>226</v>
      </c>
      <c r="E28" t="s">
        <v>227</v>
      </c>
      <c r="F28" t="s">
        <v>228</v>
      </c>
      <c r="G28" t="s">
        <v>229</v>
      </c>
      <c r="H28" t="s">
        <v>73</v>
      </c>
      <c r="I28" t="str">
        <f>INDEX(Level[Level],MATCH(PIs[[#This Row],[L]],Level[GUID],0),1)</f>
        <v>Minor Must</v>
      </c>
      <c r="N28" t="s">
        <v>65</v>
      </c>
      <c r="O28" t="str">
        <f>INDEX(allsections[[S]:[Order]],MATCH(PIs[[#This Row],[SGUID]],allsections[SGUID],0),1)</f>
        <v>FO 07 PLANT PROTECTION PRODUCTS</v>
      </c>
      <c r="P28" t="str">
        <f>INDEX(allsections[[S]:[Order]],MATCH(PIs[[#This Row],[SGUID]],allsections[SGUID],0),2)</f>
        <v>-</v>
      </c>
      <c r="Q28">
        <f>INDEX(allsections[[S]:[Order]],MATCH(PIs[[#This Row],[SGUID]],allsections[SGUID],0),3)</f>
        <v>7</v>
      </c>
      <c r="R28" t="s">
        <v>115</v>
      </c>
      <c r="S28" t="str">
        <f>INDEX(allsections[[S]:[Order]],MATCH(PIs[[#This Row],[SSGUID]],allsections[SGUID],0),1)</f>
        <v>FO 07.06 Empty plant protection product containers</v>
      </c>
      <c r="T28" t="str">
        <f>INDEX(allsections[[S]:[Order]],MATCH(PIs[[#This Row],[SSGUID]],allsections[SGUID],0),2)</f>
        <v>-</v>
      </c>
      <c r="U28" t="str">
        <f>INDEX(#REF!,MATCH(PIs[[#This Row],[GUID]],#REF!,0),2)</f>
        <v>78wVA7YnBFnvaegzh1b0Ty</v>
      </c>
      <c r="V28" t="b">
        <v>0</v>
      </c>
    </row>
    <row r="29" spans="1:23" x14ac:dyDescent="0.35">
      <c r="A29" t="s">
        <v>230</v>
      </c>
      <c r="C29" t="s">
        <v>231</v>
      </c>
      <c r="D29" t="s">
        <v>232</v>
      </c>
      <c r="E29" t="s">
        <v>233</v>
      </c>
      <c r="F29" t="s">
        <v>234</v>
      </c>
      <c r="G29" t="s">
        <v>235</v>
      </c>
      <c r="H29" t="s">
        <v>73</v>
      </c>
      <c r="I29" t="str">
        <f>INDEX(Level[Level],MATCH(PIs[[#This Row],[L]],Level[GUID],0),1)</f>
        <v>Minor Must</v>
      </c>
      <c r="N29" t="s">
        <v>201</v>
      </c>
      <c r="O29" t="str">
        <f>INDEX(allsections[[S]:[Order]],MATCH(PIs[[#This Row],[SGUID]],allsections[SGUID],0),1)</f>
        <v>FO 08 POSTHARVEST</v>
      </c>
      <c r="P29" t="str">
        <f>INDEX(allsections[[S]:[Order]],MATCH(PIs[[#This Row],[SGUID]],allsections[SGUID],0),2)</f>
        <v>-</v>
      </c>
      <c r="Q29">
        <f>INDEX(allsections[[S]:[Order]],MATCH(PIs[[#This Row],[SGUID]],allsections[SGUID],0),3)</f>
        <v>8</v>
      </c>
      <c r="R29" t="s">
        <v>202</v>
      </c>
      <c r="S29" t="str">
        <f>INDEX(allsections[[S]:[Order]],MATCH(PIs[[#This Row],[SSGUID]],allsections[SGUID],0),1)</f>
        <v>FO 08.02 Postharvest treatments</v>
      </c>
      <c r="T29" t="str">
        <f>INDEX(allsections[[S]:[Order]],MATCH(PIs[[#This Row],[SSGUID]],allsections[SGUID],0),2)</f>
        <v>-</v>
      </c>
      <c r="U29" t="str">
        <f>INDEX(#REF!,MATCH(PIs[[#This Row],[GUID]],#REF!,0),2)</f>
        <v>78wVA7YnBFnvaegzh1b0Ty</v>
      </c>
      <c r="V29" t="b">
        <v>0</v>
      </c>
      <c r="W29" t="b">
        <v>1</v>
      </c>
    </row>
    <row r="30" spans="1:23" x14ac:dyDescent="0.35">
      <c r="A30" t="s">
        <v>236</v>
      </c>
      <c r="C30" t="s">
        <v>237</v>
      </c>
      <c r="D30" t="s">
        <v>238</v>
      </c>
      <c r="E30" t="s">
        <v>239</v>
      </c>
      <c r="F30" t="s">
        <v>240</v>
      </c>
      <c r="G30" t="s">
        <v>241</v>
      </c>
      <c r="H30" t="s">
        <v>73</v>
      </c>
      <c r="I30" t="str">
        <f>INDEX(Level[Level],MATCH(PIs[[#This Row],[L]],Level[GUID],0),1)</f>
        <v>Minor Must</v>
      </c>
      <c r="N30" t="s">
        <v>201</v>
      </c>
      <c r="O30" t="str">
        <f>INDEX(allsections[[S]:[Order]],MATCH(PIs[[#This Row],[SGUID]],allsections[SGUID],0),1)</f>
        <v>FO 08 POSTHARVEST</v>
      </c>
      <c r="P30" t="str">
        <f>INDEX(allsections[[S]:[Order]],MATCH(PIs[[#This Row],[SGUID]],allsections[SGUID],0),2)</f>
        <v>-</v>
      </c>
      <c r="Q30">
        <f>INDEX(allsections[[S]:[Order]],MATCH(PIs[[#This Row],[SGUID]],allsections[SGUID],0),3)</f>
        <v>8</v>
      </c>
      <c r="R30" t="s">
        <v>202</v>
      </c>
      <c r="S30" t="str">
        <f>INDEX(allsections[[S]:[Order]],MATCH(PIs[[#This Row],[SSGUID]],allsections[SGUID],0),1)</f>
        <v>FO 08.02 Postharvest treatments</v>
      </c>
      <c r="T30" t="str">
        <f>INDEX(allsections[[S]:[Order]],MATCH(PIs[[#This Row],[SSGUID]],allsections[SGUID],0),2)</f>
        <v>-</v>
      </c>
      <c r="U30" t="str">
        <f>INDEX(#REF!,MATCH(PIs[[#This Row],[GUID]],#REF!,0),2)</f>
        <v>78wVA7YnBFnvaegzh1b0Ty</v>
      </c>
      <c r="V30" t="b">
        <v>0</v>
      </c>
      <c r="W30" t="b">
        <v>1</v>
      </c>
    </row>
    <row r="31" spans="1:23" x14ac:dyDescent="0.35">
      <c r="A31" t="s">
        <v>242</v>
      </c>
      <c r="C31" t="s">
        <v>243</v>
      </c>
      <c r="D31" t="s">
        <v>244</v>
      </c>
      <c r="E31" t="s">
        <v>245</v>
      </c>
      <c r="F31" t="s">
        <v>246</v>
      </c>
      <c r="G31" t="s">
        <v>247</v>
      </c>
      <c r="H31" t="s">
        <v>73</v>
      </c>
      <c r="I31" t="str">
        <f>INDEX(Level[Level],MATCH(PIs[[#This Row],[L]],Level[GUID],0),1)</f>
        <v>Minor Must</v>
      </c>
      <c r="N31" t="s">
        <v>65</v>
      </c>
      <c r="O31" t="str">
        <f>INDEX(allsections[[S]:[Order]],MATCH(PIs[[#This Row],[SGUID]],allsections[SGUID],0),1)</f>
        <v>FO 07 PLANT PROTECTION PRODUCTS</v>
      </c>
      <c r="P31" t="str">
        <f>INDEX(allsections[[S]:[Order]],MATCH(PIs[[#This Row],[SGUID]],allsections[SGUID],0),2)</f>
        <v>-</v>
      </c>
      <c r="Q31">
        <f>INDEX(allsections[[S]:[Order]],MATCH(PIs[[#This Row],[SGUID]],allsections[SGUID],0),3)</f>
        <v>7</v>
      </c>
      <c r="R31" t="s">
        <v>115</v>
      </c>
      <c r="S31" t="str">
        <f>INDEX(allsections[[S]:[Order]],MATCH(PIs[[#This Row],[SSGUID]],allsections[SGUID],0),1)</f>
        <v>FO 07.06 Empty plant protection product containers</v>
      </c>
      <c r="T31" t="str">
        <f>INDEX(allsections[[S]:[Order]],MATCH(PIs[[#This Row],[SSGUID]],allsections[SGUID],0),2)</f>
        <v>-</v>
      </c>
      <c r="U31" t="str">
        <f>INDEX(#REF!,MATCH(PIs[[#This Row],[GUID]],#REF!,0),2)</f>
        <v>78wVA7YnBFnvaegzh1b0Ty</v>
      </c>
      <c r="V31" t="b">
        <v>0</v>
      </c>
    </row>
    <row r="32" spans="1:23" ht="409.5" x14ac:dyDescent="0.35">
      <c r="A32" t="s">
        <v>248</v>
      </c>
      <c r="C32" t="s">
        <v>249</v>
      </c>
      <c r="D32" t="s">
        <v>250</v>
      </c>
      <c r="E32" t="s">
        <v>251</v>
      </c>
      <c r="F32" t="s">
        <v>252</v>
      </c>
      <c r="G32" s="48" t="s">
        <v>253</v>
      </c>
      <c r="H32" t="s">
        <v>73</v>
      </c>
      <c r="I32" t="str">
        <f>INDEX(Level[Level],MATCH(PIs[[#This Row],[L]],Level[GUID],0),1)</f>
        <v>Minor Must</v>
      </c>
      <c r="N32" t="s">
        <v>49</v>
      </c>
      <c r="O32" t="str">
        <f>INDEX(allsections[[S]:[Order]],MATCH(PIs[[#This Row],[SGUID]],allsections[SGUID],0),1)</f>
        <v xml:space="preserve">FO 01 MANAGEMENT </v>
      </c>
      <c r="P32" t="str">
        <f>INDEX(allsections[[S]:[Order]],MATCH(PIs[[#This Row],[SGUID]],allsections[SGUID],0),2)</f>
        <v>-</v>
      </c>
      <c r="Q32">
        <f>INDEX(allsections[[S]:[Order]],MATCH(PIs[[#This Row],[SGUID]],allsections[SGUID],0),3)</f>
        <v>1</v>
      </c>
      <c r="R32" t="s">
        <v>254</v>
      </c>
      <c r="S32" t="str">
        <f>INDEX(allsections[[S]:[Order]],MATCH(PIs[[#This Row],[SSGUID]],allsections[SGUID],0),1)</f>
        <v>FO 01.04 Training and assigning responsibilities</v>
      </c>
      <c r="T32" t="str">
        <f>INDEX(allsections[[S]:[Order]],MATCH(PIs[[#This Row],[SSGUID]],allsections[SGUID],0),2)</f>
        <v>-</v>
      </c>
      <c r="U32">
        <f>INDEX(#REF!,MATCH(PIs[[#This Row],[GUID]],#REF!,0),2)</f>
        <v>0</v>
      </c>
      <c r="V32" t="b">
        <v>0</v>
      </c>
    </row>
    <row r="33" spans="1:23" ht="409.5" x14ac:dyDescent="0.35">
      <c r="A33" t="s">
        <v>255</v>
      </c>
      <c r="C33" t="s">
        <v>256</v>
      </c>
      <c r="D33" t="s">
        <v>257</v>
      </c>
      <c r="E33" t="s">
        <v>258</v>
      </c>
      <c r="F33" t="s">
        <v>259</v>
      </c>
      <c r="G33" s="48" t="s">
        <v>260</v>
      </c>
      <c r="H33" t="s">
        <v>48</v>
      </c>
      <c r="I33" t="str">
        <f>INDEX(Level[Level],MATCH(PIs[[#This Row],[L]],Level[GUID],0),1)</f>
        <v>Major Must</v>
      </c>
      <c r="N33" t="s">
        <v>65</v>
      </c>
      <c r="O33" t="str">
        <f>INDEX(allsections[[S]:[Order]],MATCH(PIs[[#This Row],[SGUID]],allsections[SGUID],0),1)</f>
        <v>FO 07 PLANT PROTECTION PRODUCTS</v>
      </c>
      <c r="P33" t="str">
        <f>INDEX(allsections[[S]:[Order]],MATCH(PIs[[#This Row],[SGUID]],allsections[SGUID],0),2)</f>
        <v>-</v>
      </c>
      <c r="Q33">
        <f>INDEX(allsections[[S]:[Order]],MATCH(PIs[[#This Row],[SGUID]],allsections[SGUID],0),3)</f>
        <v>7</v>
      </c>
      <c r="R33" t="s">
        <v>115</v>
      </c>
      <c r="S33" t="str">
        <f>INDEX(allsections[[S]:[Order]],MATCH(PIs[[#This Row],[SSGUID]],allsections[SGUID],0),1)</f>
        <v>FO 07.06 Empty plant protection product containers</v>
      </c>
      <c r="T33" t="str">
        <f>INDEX(allsections[[S]:[Order]],MATCH(PIs[[#This Row],[SSGUID]],allsections[SGUID],0),2)</f>
        <v>-</v>
      </c>
      <c r="U33" t="str">
        <f>INDEX(#REF!,MATCH(PIs[[#This Row],[GUID]],#REF!,0),2)</f>
        <v>78wVA7YnBFnvaegzh1b0Ty</v>
      </c>
      <c r="V33" t="b">
        <v>0</v>
      </c>
    </row>
    <row r="34" spans="1:23" x14ac:dyDescent="0.35">
      <c r="A34" t="s">
        <v>261</v>
      </c>
      <c r="C34" t="s">
        <v>262</v>
      </c>
      <c r="D34" t="s">
        <v>263</v>
      </c>
      <c r="E34" t="s">
        <v>264</v>
      </c>
      <c r="F34" t="s">
        <v>265</v>
      </c>
      <c r="G34" t="s">
        <v>266</v>
      </c>
      <c r="H34" t="s">
        <v>73</v>
      </c>
      <c r="I34" t="str">
        <f>INDEX(Level[Level],MATCH(PIs[[#This Row],[L]],Level[GUID],0),1)</f>
        <v>Minor Must</v>
      </c>
      <c r="N34" t="s">
        <v>65</v>
      </c>
      <c r="O34" t="str">
        <f>INDEX(allsections[[S]:[Order]],MATCH(PIs[[#This Row],[SGUID]],allsections[SGUID],0),1)</f>
        <v>FO 07 PLANT PROTECTION PRODUCTS</v>
      </c>
      <c r="P34" t="str">
        <f>INDEX(allsections[[S]:[Order]],MATCH(PIs[[#This Row],[SGUID]],allsections[SGUID],0),2)</f>
        <v>-</v>
      </c>
      <c r="Q34">
        <f>INDEX(allsections[[S]:[Order]],MATCH(PIs[[#This Row],[SGUID]],allsections[SGUID],0),3)</f>
        <v>7</v>
      </c>
      <c r="R34" t="s">
        <v>267</v>
      </c>
      <c r="S34" t="str">
        <f>INDEX(allsections[[S]:[Order]],MATCH(PIs[[#This Row],[SSGUID]],allsections[SGUID],0),1)</f>
        <v>FO 07.04 Plant protection product and postharvest treatment product storage</v>
      </c>
      <c r="T34" t="str">
        <f>INDEX(allsections[[S]:[Order]],MATCH(PIs[[#This Row],[SSGUID]],allsections[SGUID],0),2)</f>
        <v>-</v>
      </c>
      <c r="U34" t="str">
        <f>INDEX(#REF!,MATCH(PIs[[#This Row],[GUID]],#REF!,0),2)</f>
        <v>78wVA7YnBFnvaegzh1b0Ty</v>
      </c>
      <c r="V34" t="b">
        <v>0</v>
      </c>
    </row>
    <row r="35" spans="1:23" ht="409.5" x14ac:dyDescent="0.35">
      <c r="A35" t="s">
        <v>268</v>
      </c>
      <c r="C35" t="s">
        <v>269</v>
      </c>
      <c r="D35" t="s">
        <v>270</v>
      </c>
      <c r="E35" t="s">
        <v>271</v>
      </c>
      <c r="F35" t="s">
        <v>272</v>
      </c>
      <c r="G35" s="48" t="s">
        <v>273</v>
      </c>
      <c r="H35" t="s">
        <v>73</v>
      </c>
      <c r="I35" t="str">
        <f>INDEX(Level[Level],MATCH(PIs[[#This Row],[L]],Level[GUID],0),1)</f>
        <v>Minor Must</v>
      </c>
      <c r="N35" t="s">
        <v>65</v>
      </c>
      <c r="O35" t="str">
        <f>INDEX(allsections[[S]:[Order]],MATCH(PIs[[#This Row],[SGUID]],allsections[SGUID],0),1)</f>
        <v>FO 07 PLANT PROTECTION PRODUCTS</v>
      </c>
      <c r="P35" t="str">
        <f>INDEX(allsections[[S]:[Order]],MATCH(PIs[[#This Row],[SGUID]],allsections[SGUID],0),2)</f>
        <v>-</v>
      </c>
      <c r="Q35">
        <f>INDEX(allsections[[S]:[Order]],MATCH(PIs[[#This Row],[SGUID]],allsections[SGUID],0),3)</f>
        <v>7</v>
      </c>
      <c r="R35" t="s">
        <v>274</v>
      </c>
      <c r="S35" t="str">
        <f>INDEX(allsections[[S]:[Order]],MATCH(PIs[[#This Row],[SSGUID]],allsections[SGUID],0),1)</f>
        <v xml:space="preserve">FO 07.08 Application of other substances </v>
      </c>
      <c r="T35" t="str">
        <f>INDEX(allsections[[S]:[Order]],MATCH(PIs[[#This Row],[SSGUID]],allsections[SGUID],0),2)</f>
        <v>-</v>
      </c>
      <c r="U35">
        <f>INDEX(#REF!,MATCH(PIs[[#This Row],[GUID]],#REF!,0),2)</f>
        <v>0</v>
      </c>
      <c r="V35" t="b">
        <v>0</v>
      </c>
    </row>
    <row r="36" spans="1:23" x14ac:dyDescent="0.35">
      <c r="A36" t="s">
        <v>275</v>
      </c>
      <c r="C36" t="s">
        <v>276</v>
      </c>
      <c r="D36" t="s">
        <v>277</v>
      </c>
      <c r="E36" t="s">
        <v>278</v>
      </c>
      <c r="F36" t="s">
        <v>279</v>
      </c>
      <c r="G36" t="s">
        <v>280</v>
      </c>
      <c r="H36" t="s">
        <v>73</v>
      </c>
      <c r="I36" t="str">
        <f>INDEX(Level[Level],MATCH(PIs[[#This Row],[L]],Level[GUID],0),1)</f>
        <v>Minor Must</v>
      </c>
      <c r="N36" t="s">
        <v>65</v>
      </c>
      <c r="O36" t="str">
        <f>INDEX(allsections[[S]:[Order]],MATCH(PIs[[#This Row],[SGUID]],allsections[SGUID],0),1)</f>
        <v>FO 07 PLANT PROTECTION PRODUCTS</v>
      </c>
      <c r="P36" t="str">
        <f>INDEX(allsections[[S]:[Order]],MATCH(PIs[[#This Row],[SGUID]],allsections[SGUID],0),2)</f>
        <v>-</v>
      </c>
      <c r="Q36">
        <f>INDEX(allsections[[S]:[Order]],MATCH(PIs[[#This Row],[SGUID]],allsections[SGUID],0),3)</f>
        <v>7</v>
      </c>
      <c r="R36" t="s">
        <v>267</v>
      </c>
      <c r="S36" t="str">
        <f>INDEX(allsections[[S]:[Order]],MATCH(PIs[[#This Row],[SSGUID]],allsections[SGUID],0),1)</f>
        <v>FO 07.04 Plant protection product and postharvest treatment product storage</v>
      </c>
      <c r="T36" t="str">
        <f>INDEX(allsections[[S]:[Order]],MATCH(PIs[[#This Row],[SSGUID]],allsections[SGUID],0),2)</f>
        <v>-</v>
      </c>
      <c r="U36" t="str">
        <f>INDEX(#REF!,MATCH(PIs[[#This Row],[GUID]],#REF!,0),2)</f>
        <v>78wVA7YnBFnvaegzh1b0Ty</v>
      </c>
      <c r="V36" t="b">
        <v>0</v>
      </c>
    </row>
    <row r="37" spans="1:23" x14ac:dyDescent="0.35">
      <c r="A37" t="s">
        <v>281</v>
      </c>
      <c r="C37" t="s">
        <v>282</v>
      </c>
      <c r="D37" t="s">
        <v>283</v>
      </c>
      <c r="E37" t="s">
        <v>284</v>
      </c>
      <c r="F37" t="s">
        <v>285</v>
      </c>
      <c r="G37" t="s">
        <v>286</v>
      </c>
      <c r="H37" t="s">
        <v>73</v>
      </c>
      <c r="I37" t="str">
        <f>INDEX(Level[Level],MATCH(PIs[[#This Row],[L]],Level[GUID],0),1)</f>
        <v>Minor Must</v>
      </c>
      <c r="N37" t="s">
        <v>65</v>
      </c>
      <c r="O37" t="str">
        <f>INDEX(allsections[[S]:[Order]],MATCH(PIs[[#This Row],[SGUID]],allsections[SGUID],0),1)</f>
        <v>FO 07 PLANT PROTECTION PRODUCTS</v>
      </c>
      <c r="P37" t="str">
        <f>INDEX(allsections[[S]:[Order]],MATCH(PIs[[#This Row],[SGUID]],allsections[SGUID],0),2)</f>
        <v>-</v>
      </c>
      <c r="Q37">
        <f>INDEX(allsections[[S]:[Order]],MATCH(PIs[[#This Row],[SGUID]],allsections[SGUID],0),3)</f>
        <v>7</v>
      </c>
      <c r="R37" t="s">
        <v>115</v>
      </c>
      <c r="S37" t="str">
        <f>INDEX(allsections[[S]:[Order]],MATCH(PIs[[#This Row],[SSGUID]],allsections[SGUID],0),1)</f>
        <v>FO 07.06 Empty plant protection product containers</v>
      </c>
      <c r="T37" t="str">
        <f>INDEX(allsections[[S]:[Order]],MATCH(PIs[[#This Row],[SSGUID]],allsections[SGUID],0),2)</f>
        <v>-</v>
      </c>
      <c r="U37" t="str">
        <f>INDEX(#REF!,MATCH(PIs[[#This Row],[GUID]],#REF!,0),2)</f>
        <v>78wVA7YnBFnvaegzh1b0Ty</v>
      </c>
      <c r="V37" t="b">
        <v>0</v>
      </c>
    </row>
    <row r="38" spans="1:23" ht="409.5" x14ac:dyDescent="0.35">
      <c r="A38" t="s">
        <v>287</v>
      </c>
      <c r="C38" t="s">
        <v>288</v>
      </c>
      <c r="D38" t="s">
        <v>289</v>
      </c>
      <c r="E38" t="s">
        <v>290</v>
      </c>
      <c r="F38" t="s">
        <v>291</v>
      </c>
      <c r="G38" s="48" t="s">
        <v>292</v>
      </c>
      <c r="H38" t="s">
        <v>293</v>
      </c>
      <c r="I38" t="str">
        <f>INDEX(Level[Level],MATCH(PIs[[#This Row],[L]],Level[GUID],0),1)</f>
        <v>Recom.</v>
      </c>
      <c r="N38" t="s">
        <v>65</v>
      </c>
      <c r="O38" t="str">
        <f>INDEX(allsections[[S]:[Order]],MATCH(PIs[[#This Row],[SGUID]],allsections[SGUID],0),1)</f>
        <v>FO 07 PLANT PROTECTION PRODUCTS</v>
      </c>
      <c r="P38" t="str">
        <f>INDEX(allsections[[S]:[Order]],MATCH(PIs[[#This Row],[SGUID]],allsections[SGUID],0),2)</f>
        <v>-</v>
      </c>
      <c r="Q38">
        <f>INDEX(allsections[[S]:[Order]],MATCH(PIs[[#This Row],[SGUID]],allsections[SGUID],0),3)</f>
        <v>7</v>
      </c>
      <c r="R38" t="s">
        <v>294</v>
      </c>
      <c r="S38" t="str">
        <f>INDEX(allsections[[S]:[Order]],MATCH(PIs[[#This Row],[SSGUID]],allsections[SGUID],0),1)</f>
        <v xml:space="preserve">FO 07.02 Application records </v>
      </c>
      <c r="T38" t="str">
        <f>INDEX(allsections[[S]:[Order]],MATCH(PIs[[#This Row],[SSGUID]],allsections[SGUID],0),2)</f>
        <v>-</v>
      </c>
      <c r="U38" t="str">
        <f>INDEX(#REF!,MATCH(PIs[[#This Row],[GUID]],#REF!,0),2)</f>
        <v>78wVA7YnBFnvaegzh1b0Ty</v>
      </c>
      <c r="V38" t="b">
        <v>0</v>
      </c>
    </row>
    <row r="39" spans="1:23" ht="409.5" x14ac:dyDescent="0.35">
      <c r="A39" t="s">
        <v>295</v>
      </c>
      <c r="C39" t="s">
        <v>296</v>
      </c>
      <c r="D39" t="s">
        <v>297</v>
      </c>
      <c r="E39" t="s">
        <v>298</v>
      </c>
      <c r="F39" t="s">
        <v>299</v>
      </c>
      <c r="G39" s="48" t="s">
        <v>300</v>
      </c>
      <c r="H39" t="s">
        <v>73</v>
      </c>
      <c r="I39" t="str">
        <f>INDEX(Level[Level],MATCH(PIs[[#This Row],[L]],Level[GUID],0),1)</f>
        <v>Minor Must</v>
      </c>
      <c r="N39" t="s">
        <v>65</v>
      </c>
      <c r="O39" t="str">
        <f>INDEX(allsections[[S]:[Order]],MATCH(PIs[[#This Row],[SGUID]],allsections[SGUID],0),1)</f>
        <v>FO 07 PLANT PROTECTION PRODUCTS</v>
      </c>
      <c r="P39" t="str">
        <f>INDEX(allsections[[S]:[Order]],MATCH(PIs[[#This Row],[SGUID]],allsections[SGUID],0),2)</f>
        <v>-</v>
      </c>
      <c r="Q39">
        <f>INDEX(allsections[[S]:[Order]],MATCH(PIs[[#This Row],[SGUID]],allsections[SGUID],0),3)</f>
        <v>7</v>
      </c>
      <c r="R39" t="s">
        <v>267</v>
      </c>
      <c r="S39" t="str">
        <f>INDEX(allsections[[S]:[Order]],MATCH(PIs[[#This Row],[SSGUID]],allsections[SGUID],0),1)</f>
        <v>FO 07.04 Plant protection product and postharvest treatment product storage</v>
      </c>
      <c r="T39" t="str">
        <f>INDEX(allsections[[S]:[Order]],MATCH(PIs[[#This Row],[SSGUID]],allsections[SGUID],0),2)</f>
        <v>-</v>
      </c>
      <c r="U39" t="str">
        <f>INDEX(#REF!,MATCH(PIs[[#This Row],[GUID]],#REF!,0),2)</f>
        <v>78wVA7YnBFnvaegzh1b0Ty</v>
      </c>
      <c r="V39" t="b">
        <v>0</v>
      </c>
    </row>
    <row r="40" spans="1:23" x14ac:dyDescent="0.35">
      <c r="A40" t="s">
        <v>301</v>
      </c>
      <c r="C40" t="s">
        <v>302</v>
      </c>
      <c r="D40" t="s">
        <v>303</v>
      </c>
      <c r="E40" t="s">
        <v>304</v>
      </c>
      <c r="F40" t="s">
        <v>305</v>
      </c>
      <c r="G40" t="s">
        <v>306</v>
      </c>
      <c r="H40" t="s">
        <v>73</v>
      </c>
      <c r="I40" t="str">
        <f>INDEX(Level[Level],MATCH(PIs[[#This Row],[L]],Level[GUID],0),1)</f>
        <v>Minor Must</v>
      </c>
      <c r="N40" t="s">
        <v>65</v>
      </c>
      <c r="O40" t="str">
        <f>INDEX(allsections[[S]:[Order]],MATCH(PIs[[#This Row],[SGUID]],allsections[SGUID],0),1)</f>
        <v>FO 07 PLANT PROTECTION PRODUCTS</v>
      </c>
      <c r="P40" t="str">
        <f>INDEX(allsections[[S]:[Order]],MATCH(PIs[[#This Row],[SGUID]],allsections[SGUID],0),2)</f>
        <v>-</v>
      </c>
      <c r="Q40">
        <f>INDEX(allsections[[S]:[Order]],MATCH(PIs[[#This Row],[SGUID]],allsections[SGUID],0),3)</f>
        <v>7</v>
      </c>
      <c r="R40" t="s">
        <v>294</v>
      </c>
      <c r="S40" t="str">
        <f>INDEX(allsections[[S]:[Order]],MATCH(PIs[[#This Row],[SSGUID]],allsections[SGUID],0),1)</f>
        <v xml:space="preserve">FO 07.02 Application records </v>
      </c>
      <c r="T40" t="str">
        <f>INDEX(allsections[[S]:[Order]],MATCH(PIs[[#This Row],[SSGUID]],allsections[SGUID],0),2)</f>
        <v>-</v>
      </c>
      <c r="U40" t="str">
        <f>INDEX(#REF!,MATCH(PIs[[#This Row],[GUID]],#REF!,0),2)</f>
        <v>78wVA7YnBFnvaegzh1b0Ty</v>
      </c>
      <c r="V40" t="b">
        <v>0</v>
      </c>
    </row>
    <row r="41" spans="1:23" ht="409.5" x14ac:dyDescent="0.35">
      <c r="A41" t="s">
        <v>307</v>
      </c>
      <c r="C41" t="s">
        <v>308</v>
      </c>
      <c r="D41" t="s">
        <v>309</v>
      </c>
      <c r="E41" t="s">
        <v>310</v>
      </c>
      <c r="F41" t="s">
        <v>311</v>
      </c>
      <c r="G41" s="48" t="s">
        <v>312</v>
      </c>
      <c r="H41" t="s">
        <v>293</v>
      </c>
      <c r="I41" t="str">
        <f>INDEX(Level[Level],MATCH(PIs[[#This Row],[L]],Level[GUID],0),1)</f>
        <v>Recom.</v>
      </c>
      <c r="N41" t="s">
        <v>65</v>
      </c>
      <c r="O41" t="str">
        <f>INDEX(allsections[[S]:[Order]],MATCH(PIs[[#This Row],[SGUID]],allsections[SGUID],0),1)</f>
        <v>FO 07 PLANT PROTECTION PRODUCTS</v>
      </c>
      <c r="P41" t="str">
        <f>INDEX(allsections[[S]:[Order]],MATCH(PIs[[#This Row],[SGUID]],allsections[SGUID],0),2)</f>
        <v>-</v>
      </c>
      <c r="Q41">
        <f>INDEX(allsections[[S]:[Order]],MATCH(PIs[[#This Row],[SGUID]],allsections[SGUID],0),3)</f>
        <v>7</v>
      </c>
      <c r="R41" t="s">
        <v>294</v>
      </c>
      <c r="S41" t="str">
        <f>INDEX(allsections[[S]:[Order]],MATCH(PIs[[#This Row],[SSGUID]],allsections[SGUID],0),1)</f>
        <v xml:space="preserve">FO 07.02 Application records </v>
      </c>
      <c r="T41" t="str">
        <f>INDEX(allsections[[S]:[Order]],MATCH(PIs[[#This Row],[SSGUID]],allsections[SGUID],0),2)</f>
        <v>-</v>
      </c>
      <c r="U41" t="str">
        <f>INDEX(#REF!,MATCH(PIs[[#This Row],[GUID]],#REF!,0),2)</f>
        <v>78wVA7YnBFnvaegzh1b0Ty</v>
      </c>
      <c r="V41" t="b">
        <v>0</v>
      </c>
    </row>
    <row r="42" spans="1:23" ht="409.5" x14ac:dyDescent="0.35">
      <c r="A42" t="s">
        <v>313</v>
      </c>
      <c r="C42" t="s">
        <v>314</v>
      </c>
      <c r="D42" t="s">
        <v>315</v>
      </c>
      <c r="E42" t="s">
        <v>316</v>
      </c>
      <c r="F42" t="s">
        <v>317</v>
      </c>
      <c r="G42" s="48" t="s">
        <v>318</v>
      </c>
      <c r="H42" t="s">
        <v>48</v>
      </c>
      <c r="I42" t="str">
        <f>INDEX(Level[Level],MATCH(PIs[[#This Row],[L]],Level[GUID],0),1)</f>
        <v>Major Must</v>
      </c>
      <c r="N42" t="s">
        <v>201</v>
      </c>
      <c r="O42" t="str">
        <f>INDEX(allsections[[S]:[Order]],MATCH(PIs[[#This Row],[SGUID]],allsections[SGUID],0),1)</f>
        <v>FO 08 POSTHARVEST</v>
      </c>
      <c r="P42" t="str">
        <f>INDEX(allsections[[S]:[Order]],MATCH(PIs[[#This Row],[SGUID]],allsections[SGUID],0),2)</f>
        <v>-</v>
      </c>
      <c r="Q42">
        <f>INDEX(allsections[[S]:[Order]],MATCH(PIs[[#This Row],[SGUID]],allsections[SGUID],0),3)</f>
        <v>8</v>
      </c>
      <c r="R42" t="s">
        <v>202</v>
      </c>
      <c r="S42" t="str">
        <f>INDEX(allsections[[S]:[Order]],MATCH(PIs[[#This Row],[SSGUID]],allsections[SGUID],0),1)</f>
        <v>FO 08.02 Postharvest treatments</v>
      </c>
      <c r="T42" t="str">
        <f>INDEX(allsections[[S]:[Order]],MATCH(PIs[[#This Row],[SSGUID]],allsections[SGUID],0),2)</f>
        <v>-</v>
      </c>
      <c r="U42" t="str">
        <f>INDEX(#REF!,MATCH(PIs[[#This Row],[GUID]],#REF!,0),2)</f>
        <v>78wVA7YnBFnvaegzh1b0Ty</v>
      </c>
      <c r="V42" t="b">
        <v>0</v>
      </c>
      <c r="W42" t="b">
        <v>1</v>
      </c>
    </row>
    <row r="43" spans="1:23" ht="409.5" x14ac:dyDescent="0.35">
      <c r="A43" t="s">
        <v>319</v>
      </c>
      <c r="C43" t="s">
        <v>320</v>
      </c>
      <c r="D43" t="s">
        <v>321</v>
      </c>
      <c r="E43" t="s">
        <v>322</v>
      </c>
      <c r="F43" t="s">
        <v>323</v>
      </c>
      <c r="G43" s="48" t="s">
        <v>324</v>
      </c>
      <c r="H43" t="s">
        <v>73</v>
      </c>
      <c r="I43" t="str">
        <f>INDEX(Level[Level],MATCH(PIs[[#This Row],[L]],Level[GUID],0),1)</f>
        <v>Minor Must</v>
      </c>
      <c r="N43" t="s">
        <v>65</v>
      </c>
      <c r="O43" t="str">
        <f>INDEX(allsections[[S]:[Order]],MATCH(PIs[[#This Row],[SGUID]],allsections[SGUID],0),1)</f>
        <v>FO 07 PLANT PROTECTION PRODUCTS</v>
      </c>
      <c r="P43" t="str">
        <f>INDEX(allsections[[S]:[Order]],MATCH(PIs[[#This Row],[SGUID]],allsections[SGUID],0),2)</f>
        <v>-</v>
      </c>
      <c r="Q43">
        <f>INDEX(allsections[[S]:[Order]],MATCH(PIs[[#This Row],[SGUID]],allsections[SGUID],0),3)</f>
        <v>7</v>
      </c>
      <c r="R43" t="s">
        <v>294</v>
      </c>
      <c r="S43" t="str">
        <f>INDEX(allsections[[S]:[Order]],MATCH(PIs[[#This Row],[SSGUID]],allsections[SGUID],0),1)</f>
        <v xml:space="preserve">FO 07.02 Application records </v>
      </c>
      <c r="T43" t="str">
        <f>INDEX(allsections[[S]:[Order]],MATCH(PIs[[#This Row],[SSGUID]],allsections[SGUID],0),2)</f>
        <v>-</v>
      </c>
      <c r="U43" t="str">
        <f>INDEX(#REF!,MATCH(PIs[[#This Row],[GUID]],#REF!,0),2)</f>
        <v>78wVA7YnBFnvaegzh1b0Ty</v>
      </c>
      <c r="V43" t="b">
        <v>0</v>
      </c>
    </row>
    <row r="44" spans="1:23" ht="409.5" x14ac:dyDescent="0.35">
      <c r="A44" t="s">
        <v>325</v>
      </c>
      <c r="C44" t="s">
        <v>326</v>
      </c>
      <c r="D44" t="s">
        <v>327</v>
      </c>
      <c r="E44" t="s">
        <v>328</v>
      </c>
      <c r="F44" t="s">
        <v>329</v>
      </c>
      <c r="G44" s="48" t="s">
        <v>330</v>
      </c>
      <c r="H44" t="s">
        <v>48</v>
      </c>
      <c r="I44" t="str">
        <f>INDEX(Level[Level],MATCH(PIs[[#This Row],[L]],Level[GUID],0),1)</f>
        <v>Major Must</v>
      </c>
      <c r="N44" t="s">
        <v>65</v>
      </c>
      <c r="O44" t="str">
        <f>INDEX(allsections[[S]:[Order]],MATCH(PIs[[#This Row],[SGUID]],allsections[SGUID],0),1)</f>
        <v>FO 07 PLANT PROTECTION PRODUCTS</v>
      </c>
      <c r="P44" t="str">
        <f>INDEX(allsections[[S]:[Order]],MATCH(PIs[[#This Row],[SGUID]],allsections[SGUID],0),2)</f>
        <v>-</v>
      </c>
      <c r="Q44">
        <f>INDEX(allsections[[S]:[Order]],MATCH(PIs[[#This Row],[SGUID]],allsections[SGUID],0),3)</f>
        <v>7</v>
      </c>
      <c r="R44" t="s">
        <v>294</v>
      </c>
      <c r="S44" t="str">
        <f>INDEX(allsections[[S]:[Order]],MATCH(PIs[[#This Row],[SSGUID]],allsections[SGUID],0),1)</f>
        <v xml:space="preserve">FO 07.02 Application records </v>
      </c>
      <c r="T44" t="str">
        <f>INDEX(allsections[[S]:[Order]],MATCH(PIs[[#This Row],[SSGUID]],allsections[SGUID],0),2)</f>
        <v>-</v>
      </c>
      <c r="U44" t="str">
        <f>INDEX(#REF!,MATCH(PIs[[#This Row],[GUID]],#REF!,0),2)</f>
        <v>78wVA7YnBFnvaegzh1b0Ty</v>
      </c>
      <c r="V44" t="b">
        <v>0</v>
      </c>
    </row>
    <row r="45" spans="1:23" x14ac:dyDescent="0.35">
      <c r="A45" t="s">
        <v>331</v>
      </c>
      <c r="C45" t="s">
        <v>332</v>
      </c>
      <c r="D45" t="s">
        <v>333</v>
      </c>
      <c r="E45" t="s">
        <v>334</v>
      </c>
      <c r="F45" t="s">
        <v>335</v>
      </c>
      <c r="G45" t="s">
        <v>336</v>
      </c>
      <c r="H45" t="s">
        <v>48</v>
      </c>
      <c r="I45" t="str">
        <f>INDEX(Level[Level],MATCH(PIs[[#This Row],[L]],Level[GUID],0),1)</f>
        <v>Major Must</v>
      </c>
      <c r="N45" t="s">
        <v>201</v>
      </c>
      <c r="O45" t="str">
        <f>INDEX(allsections[[S]:[Order]],MATCH(PIs[[#This Row],[SGUID]],allsections[SGUID],0),1)</f>
        <v>FO 08 POSTHARVEST</v>
      </c>
      <c r="P45" t="str">
        <f>INDEX(allsections[[S]:[Order]],MATCH(PIs[[#This Row],[SGUID]],allsections[SGUID],0),2)</f>
        <v>-</v>
      </c>
      <c r="Q45">
        <f>INDEX(allsections[[S]:[Order]],MATCH(PIs[[#This Row],[SGUID]],allsections[SGUID],0),3)</f>
        <v>8</v>
      </c>
      <c r="R45" t="s">
        <v>202</v>
      </c>
      <c r="S45" t="str">
        <f>INDEX(allsections[[S]:[Order]],MATCH(PIs[[#This Row],[SSGUID]],allsections[SGUID],0),1)</f>
        <v>FO 08.02 Postharvest treatments</v>
      </c>
      <c r="T45" t="str">
        <f>INDEX(allsections[[S]:[Order]],MATCH(PIs[[#This Row],[SSGUID]],allsections[SGUID],0),2)</f>
        <v>-</v>
      </c>
      <c r="U45" t="str">
        <f>INDEX(#REF!,MATCH(PIs[[#This Row],[GUID]],#REF!,0),2)</f>
        <v>78wVA7YnBFnvaegzh1b0Ty</v>
      </c>
      <c r="V45" t="b">
        <v>0</v>
      </c>
      <c r="W45" t="b">
        <v>1</v>
      </c>
    </row>
    <row r="46" spans="1:23" ht="409.5" x14ac:dyDescent="0.35">
      <c r="A46" t="s">
        <v>337</v>
      </c>
      <c r="C46" t="s">
        <v>338</v>
      </c>
      <c r="D46" t="s">
        <v>339</v>
      </c>
      <c r="E46" t="s">
        <v>340</v>
      </c>
      <c r="F46" t="s">
        <v>341</v>
      </c>
      <c r="G46" s="48" t="s">
        <v>342</v>
      </c>
      <c r="H46" t="s">
        <v>48</v>
      </c>
      <c r="I46" t="str">
        <f>INDEX(Level[Level],MATCH(PIs[[#This Row],[L]],Level[GUID],0),1)</f>
        <v>Major Must</v>
      </c>
      <c r="N46" t="s">
        <v>343</v>
      </c>
      <c r="O46" t="str">
        <f>INDEX(allsections[[S]:[Order]],MATCH(PIs[[#This Row],[SGUID]],allsections[SGUID],0),1)</f>
        <v>FO 04 SOIL, PLANT NUTRITION, AND FERTILIZERS</v>
      </c>
      <c r="P46" t="str">
        <f>INDEX(allsections[[S]:[Order]],MATCH(PIs[[#This Row],[SGUID]],allsections[SGUID],0),2)</f>
        <v>-</v>
      </c>
      <c r="Q46">
        <f>INDEX(allsections[[S]:[Order]],MATCH(PIs[[#This Row],[SGUID]],allsections[SGUID],0),3)</f>
        <v>4</v>
      </c>
      <c r="R46" t="s">
        <v>344</v>
      </c>
      <c r="S46" t="str">
        <f>INDEX(allsections[[S]:[Order]],MATCH(PIs[[#This Row],[SSGUID]],allsections[SGUID],0),1)</f>
        <v>FO 04.07 Fertilizer and biostimulant storage</v>
      </c>
      <c r="T46" t="str">
        <f>INDEX(allsections[[S]:[Order]],MATCH(PIs[[#This Row],[SSGUID]],allsections[SGUID],0),2)</f>
        <v>-</v>
      </c>
      <c r="U46" t="str">
        <f>INDEX(#REF!,MATCH(PIs[[#This Row],[GUID]],#REF!,0),2)</f>
        <v>4Zdmgt25UbXfgJxrggzCIy</v>
      </c>
      <c r="V46" t="b">
        <v>0</v>
      </c>
    </row>
    <row r="47" spans="1:23" ht="409.5" x14ac:dyDescent="0.35">
      <c r="A47" t="s">
        <v>345</v>
      </c>
      <c r="C47" t="s">
        <v>346</v>
      </c>
      <c r="D47" t="s">
        <v>347</v>
      </c>
      <c r="E47" t="s">
        <v>348</v>
      </c>
      <c r="F47" t="s">
        <v>349</v>
      </c>
      <c r="G47" s="48" t="s">
        <v>350</v>
      </c>
      <c r="H47" t="s">
        <v>48</v>
      </c>
      <c r="I47" t="str">
        <f>INDEX(Level[Level],MATCH(PIs[[#This Row],[L]],Level[GUID],0),1)</f>
        <v>Major Must</v>
      </c>
      <c r="N47" t="s">
        <v>65</v>
      </c>
      <c r="O47" t="str">
        <f>INDEX(allsections[[S]:[Order]],MATCH(PIs[[#This Row],[SGUID]],allsections[SGUID],0),1)</f>
        <v>FO 07 PLANT PROTECTION PRODUCTS</v>
      </c>
      <c r="P47" t="str">
        <f>INDEX(allsections[[S]:[Order]],MATCH(PIs[[#This Row],[SGUID]],allsections[SGUID],0),2)</f>
        <v>-</v>
      </c>
      <c r="Q47">
        <f>INDEX(allsections[[S]:[Order]],MATCH(PIs[[#This Row],[SGUID]],allsections[SGUID],0),3)</f>
        <v>7</v>
      </c>
      <c r="R47" t="s">
        <v>267</v>
      </c>
      <c r="S47" t="str">
        <f>INDEX(allsections[[S]:[Order]],MATCH(PIs[[#This Row],[SSGUID]],allsections[SGUID],0),1)</f>
        <v>FO 07.04 Plant protection product and postharvest treatment product storage</v>
      </c>
      <c r="T47" t="str">
        <f>INDEX(allsections[[S]:[Order]],MATCH(PIs[[#This Row],[SSGUID]],allsections[SGUID],0),2)</f>
        <v>-</v>
      </c>
      <c r="U47" t="str">
        <f>INDEX(#REF!,MATCH(PIs[[#This Row],[GUID]],#REF!,0),2)</f>
        <v>78wVA7YnBFnvaegzh1b0Ty</v>
      </c>
      <c r="V47" t="b">
        <v>0</v>
      </c>
      <c r="W47" t="b">
        <v>1</v>
      </c>
    </row>
    <row r="48" spans="1:23" x14ac:dyDescent="0.35">
      <c r="A48" t="s">
        <v>351</v>
      </c>
      <c r="C48" t="s">
        <v>352</v>
      </c>
      <c r="D48" t="s">
        <v>353</v>
      </c>
      <c r="E48" t="s">
        <v>354</v>
      </c>
      <c r="F48" t="s">
        <v>355</v>
      </c>
      <c r="G48" t="s">
        <v>356</v>
      </c>
      <c r="H48" t="s">
        <v>73</v>
      </c>
      <c r="I48" t="str">
        <f>INDEX(Level[Level],MATCH(PIs[[#This Row],[L]],Level[GUID],0),1)</f>
        <v>Minor Must</v>
      </c>
      <c r="N48" t="s">
        <v>343</v>
      </c>
      <c r="O48" t="str">
        <f>INDEX(allsections[[S]:[Order]],MATCH(PIs[[#This Row],[SGUID]],allsections[SGUID],0),1)</f>
        <v>FO 04 SOIL, PLANT NUTRITION, AND FERTILIZERS</v>
      </c>
      <c r="P48" t="str">
        <f>INDEX(allsections[[S]:[Order]],MATCH(PIs[[#This Row],[SGUID]],allsections[SGUID],0),2)</f>
        <v>-</v>
      </c>
      <c r="Q48">
        <f>INDEX(allsections[[S]:[Order]],MATCH(PIs[[#This Row],[SGUID]],allsections[SGUID],0),3)</f>
        <v>4</v>
      </c>
      <c r="R48" t="s">
        <v>344</v>
      </c>
      <c r="S48" t="str">
        <f>INDEX(allsections[[S]:[Order]],MATCH(PIs[[#This Row],[SSGUID]],allsections[SGUID],0),1)</f>
        <v>FO 04.07 Fertilizer and biostimulant storage</v>
      </c>
      <c r="T48" t="str">
        <f>INDEX(allsections[[S]:[Order]],MATCH(PIs[[#This Row],[SSGUID]],allsections[SGUID],0),2)</f>
        <v>-</v>
      </c>
      <c r="U48" t="str">
        <f>INDEX(#REF!,MATCH(PIs[[#This Row],[GUID]],#REF!,0),2)</f>
        <v>4Zdmgt25UbXfgJxrggzCIy</v>
      </c>
      <c r="V48" t="b">
        <v>0</v>
      </c>
    </row>
    <row r="49" spans="1:23" ht="409.5" x14ac:dyDescent="0.35">
      <c r="A49" t="s">
        <v>357</v>
      </c>
      <c r="C49" t="s">
        <v>358</v>
      </c>
      <c r="D49" t="s">
        <v>359</v>
      </c>
      <c r="E49" t="s">
        <v>360</v>
      </c>
      <c r="F49" t="s">
        <v>361</v>
      </c>
      <c r="G49" s="48" t="s">
        <v>362</v>
      </c>
      <c r="H49" t="s">
        <v>73</v>
      </c>
      <c r="I49" t="str">
        <f>INDEX(Level[Level],MATCH(PIs[[#This Row],[L]],Level[GUID],0),1)</f>
        <v>Minor Must</v>
      </c>
      <c r="N49" t="s">
        <v>343</v>
      </c>
      <c r="O49" t="str">
        <f>INDEX(allsections[[S]:[Order]],MATCH(PIs[[#This Row],[SGUID]],allsections[SGUID],0),1)</f>
        <v>FO 04 SOIL, PLANT NUTRITION, AND FERTILIZERS</v>
      </c>
      <c r="P49" t="str">
        <f>INDEX(allsections[[S]:[Order]],MATCH(PIs[[#This Row],[SGUID]],allsections[SGUID],0),2)</f>
        <v>-</v>
      </c>
      <c r="Q49">
        <f>INDEX(allsections[[S]:[Order]],MATCH(PIs[[#This Row],[SGUID]],allsections[SGUID],0),3)</f>
        <v>4</v>
      </c>
      <c r="R49" t="s">
        <v>344</v>
      </c>
      <c r="S49" t="str">
        <f>INDEX(allsections[[S]:[Order]],MATCH(PIs[[#This Row],[SSGUID]],allsections[SGUID],0),1)</f>
        <v>FO 04.07 Fertilizer and biostimulant storage</v>
      </c>
      <c r="T49" t="str">
        <f>INDEX(allsections[[S]:[Order]],MATCH(PIs[[#This Row],[SSGUID]],allsections[SGUID],0),2)</f>
        <v>-</v>
      </c>
      <c r="U49" t="str">
        <f>INDEX(#REF!,MATCH(PIs[[#This Row],[GUID]],#REF!,0),2)</f>
        <v>4Zdmgt25UbXfgJxrggzCIy</v>
      </c>
      <c r="V49" t="b">
        <v>0</v>
      </c>
    </row>
    <row r="50" spans="1:23" ht="409.5" x14ac:dyDescent="0.35">
      <c r="A50" t="s">
        <v>363</v>
      </c>
      <c r="C50" t="s">
        <v>364</v>
      </c>
      <c r="D50" t="s">
        <v>365</v>
      </c>
      <c r="E50" t="s">
        <v>366</v>
      </c>
      <c r="F50" t="s">
        <v>367</v>
      </c>
      <c r="G50" s="48" t="s">
        <v>368</v>
      </c>
      <c r="H50" t="s">
        <v>293</v>
      </c>
      <c r="I50" t="str">
        <f>INDEX(Level[Level],MATCH(PIs[[#This Row],[L]],Level[GUID],0),1)</f>
        <v>Recom.</v>
      </c>
      <c r="N50" t="s">
        <v>343</v>
      </c>
      <c r="O50" t="str">
        <f>INDEX(allsections[[S]:[Order]],MATCH(PIs[[#This Row],[SGUID]],allsections[SGUID],0),1)</f>
        <v>FO 04 SOIL, PLANT NUTRITION, AND FERTILIZERS</v>
      </c>
      <c r="P50" t="str">
        <f>INDEX(allsections[[S]:[Order]],MATCH(PIs[[#This Row],[SGUID]],allsections[SGUID],0),2)</f>
        <v>-</v>
      </c>
      <c r="Q50">
        <f>INDEX(allsections[[S]:[Order]],MATCH(PIs[[#This Row],[SGUID]],allsections[SGUID],0),3)</f>
        <v>4</v>
      </c>
      <c r="R50" t="s">
        <v>369</v>
      </c>
      <c r="S50" t="str">
        <f>INDEX(allsections[[S]:[Order]],MATCH(PIs[[#This Row],[SSGUID]],allsections[SGUID],0),1)</f>
        <v>FO 04.06 Application records</v>
      </c>
      <c r="T50" t="str">
        <f>INDEX(allsections[[S]:[Order]],MATCH(PIs[[#This Row],[SSGUID]],allsections[SGUID],0),2)</f>
        <v>-</v>
      </c>
      <c r="U50" t="str">
        <f>INDEX(#REF!,MATCH(PIs[[#This Row],[GUID]],#REF!,0),2)</f>
        <v>4R9L9YGGN56lLGRoI3945q</v>
      </c>
      <c r="V50" t="b">
        <v>0</v>
      </c>
    </row>
    <row r="51" spans="1:23" ht="409.5" x14ac:dyDescent="0.35">
      <c r="A51" t="s">
        <v>370</v>
      </c>
      <c r="C51" t="s">
        <v>371</v>
      </c>
      <c r="D51" t="s">
        <v>372</v>
      </c>
      <c r="E51" t="s">
        <v>373</v>
      </c>
      <c r="F51" t="s">
        <v>374</v>
      </c>
      <c r="G51" s="48" t="s">
        <v>375</v>
      </c>
      <c r="H51" t="s">
        <v>48</v>
      </c>
      <c r="I51" t="str">
        <f>INDEX(Level[Level],MATCH(PIs[[#This Row],[L]],Level[GUID],0),1)</f>
        <v>Major Must</v>
      </c>
      <c r="N51" t="s">
        <v>65</v>
      </c>
      <c r="O51" t="str">
        <f>INDEX(allsections[[S]:[Order]],MATCH(PIs[[#This Row],[SGUID]],allsections[SGUID],0),1)</f>
        <v>FO 07 PLANT PROTECTION PRODUCTS</v>
      </c>
      <c r="P51" t="str">
        <f>INDEX(allsections[[S]:[Order]],MATCH(PIs[[#This Row],[SGUID]],allsections[SGUID],0),2)</f>
        <v>-</v>
      </c>
      <c r="Q51">
        <f>INDEX(allsections[[S]:[Order]],MATCH(PIs[[#This Row],[SGUID]],allsections[SGUID],0),3)</f>
        <v>7</v>
      </c>
      <c r="R51" t="s">
        <v>376</v>
      </c>
      <c r="S51" t="str">
        <f>INDEX(allsections[[S]:[Order]],MATCH(PIs[[#This Row],[SSGUID]],allsections[SGUID],0),1)</f>
        <v>FO 07.01 Choice of plant protection products</v>
      </c>
      <c r="T51" t="str">
        <f>INDEX(allsections[[S]:[Order]],MATCH(PIs[[#This Row],[SSGUID]],allsections[SGUID],0),2)</f>
        <v>-</v>
      </c>
      <c r="U51" t="str">
        <f>INDEX(#REF!,MATCH(PIs[[#This Row],[GUID]],#REF!,0),2)</f>
        <v>78wVA7YnBFnvaegzh1b0Ty</v>
      </c>
      <c r="V51" t="b">
        <v>0</v>
      </c>
    </row>
    <row r="52" spans="1:23" ht="409.5" x14ac:dyDescent="0.35">
      <c r="A52" t="s">
        <v>377</v>
      </c>
      <c r="C52" t="s">
        <v>378</v>
      </c>
      <c r="D52" t="s">
        <v>379</v>
      </c>
      <c r="E52" t="s">
        <v>380</v>
      </c>
      <c r="F52" t="s">
        <v>381</v>
      </c>
      <c r="G52" s="48" t="s">
        <v>382</v>
      </c>
      <c r="H52" t="s">
        <v>73</v>
      </c>
      <c r="I52" t="str">
        <f>INDEX(Level[Level],MATCH(PIs[[#This Row],[L]],Level[GUID],0),1)</f>
        <v>Minor Must</v>
      </c>
      <c r="N52" t="s">
        <v>343</v>
      </c>
      <c r="O52" t="str">
        <f>INDEX(allsections[[S]:[Order]],MATCH(PIs[[#This Row],[SGUID]],allsections[SGUID],0),1)</f>
        <v>FO 04 SOIL, PLANT NUTRITION, AND FERTILIZERS</v>
      </c>
      <c r="P52" t="str">
        <f>INDEX(allsections[[S]:[Order]],MATCH(PIs[[#This Row],[SGUID]],allsections[SGUID],0),2)</f>
        <v>-</v>
      </c>
      <c r="Q52">
        <f>INDEX(allsections[[S]:[Order]],MATCH(PIs[[#This Row],[SGUID]],allsections[SGUID],0),3)</f>
        <v>4</v>
      </c>
      <c r="R52" t="s">
        <v>344</v>
      </c>
      <c r="S52" t="str">
        <f>INDEX(allsections[[S]:[Order]],MATCH(PIs[[#This Row],[SSGUID]],allsections[SGUID],0),1)</f>
        <v>FO 04.07 Fertilizer and biostimulant storage</v>
      </c>
      <c r="T52" t="str">
        <f>INDEX(allsections[[S]:[Order]],MATCH(PIs[[#This Row],[SSGUID]],allsections[SGUID],0),2)</f>
        <v>-</v>
      </c>
      <c r="U52" t="str">
        <f>INDEX(#REF!,MATCH(PIs[[#This Row],[GUID]],#REF!,0),2)</f>
        <v>4Zdmgt25UbXfgJxrggzCIy</v>
      </c>
      <c r="V52" t="b">
        <v>0</v>
      </c>
    </row>
    <row r="53" spans="1:23" ht="409.5" x14ac:dyDescent="0.35">
      <c r="A53" t="s">
        <v>383</v>
      </c>
      <c r="C53" t="s">
        <v>384</v>
      </c>
      <c r="D53" t="s">
        <v>385</v>
      </c>
      <c r="E53" t="s">
        <v>386</v>
      </c>
      <c r="F53" t="s">
        <v>387</v>
      </c>
      <c r="G53" s="48" t="s">
        <v>388</v>
      </c>
      <c r="H53" t="s">
        <v>48</v>
      </c>
      <c r="I53" t="str">
        <f>INDEX(Level[Level],MATCH(PIs[[#This Row],[L]],Level[GUID],0),1)</f>
        <v>Major Must</v>
      </c>
      <c r="N53" t="s">
        <v>65</v>
      </c>
      <c r="O53" t="str">
        <f>INDEX(allsections[[S]:[Order]],MATCH(PIs[[#This Row],[SGUID]],allsections[SGUID],0),1)</f>
        <v>FO 07 PLANT PROTECTION PRODUCTS</v>
      </c>
      <c r="P53" t="str">
        <f>INDEX(allsections[[S]:[Order]],MATCH(PIs[[#This Row],[SGUID]],allsections[SGUID],0),2)</f>
        <v>-</v>
      </c>
      <c r="Q53">
        <f>INDEX(allsections[[S]:[Order]],MATCH(PIs[[#This Row],[SGUID]],allsections[SGUID],0),3)</f>
        <v>7</v>
      </c>
      <c r="R53" t="s">
        <v>376</v>
      </c>
      <c r="S53" t="str">
        <f>INDEX(allsections[[S]:[Order]],MATCH(PIs[[#This Row],[SSGUID]],allsections[SGUID],0),1)</f>
        <v>FO 07.01 Choice of plant protection products</v>
      </c>
      <c r="T53" t="str">
        <f>INDEX(allsections[[S]:[Order]],MATCH(PIs[[#This Row],[SSGUID]],allsections[SGUID],0),2)</f>
        <v>-</v>
      </c>
      <c r="U53" t="str">
        <f>INDEX(#REF!,MATCH(PIs[[#This Row],[GUID]],#REF!,0),2)</f>
        <v>78wVA7YnBFnvaegzh1b0Ty</v>
      </c>
      <c r="V53" t="b">
        <v>0</v>
      </c>
    </row>
    <row r="54" spans="1:23" x14ac:dyDescent="0.35">
      <c r="A54" t="s">
        <v>389</v>
      </c>
      <c r="C54" t="s">
        <v>390</v>
      </c>
      <c r="D54" t="s">
        <v>391</v>
      </c>
      <c r="E54" t="s">
        <v>392</v>
      </c>
      <c r="F54" t="s">
        <v>393</v>
      </c>
      <c r="G54" t="s">
        <v>394</v>
      </c>
      <c r="H54" t="s">
        <v>48</v>
      </c>
      <c r="I54" t="str">
        <f>INDEX(Level[Level],MATCH(PIs[[#This Row],[L]],Level[GUID],0),1)</f>
        <v>Major Must</v>
      </c>
      <c r="N54" t="s">
        <v>343</v>
      </c>
      <c r="O54" t="str">
        <f>INDEX(allsections[[S]:[Order]],MATCH(PIs[[#This Row],[SGUID]],allsections[SGUID],0),1)</f>
        <v>FO 04 SOIL, PLANT NUTRITION, AND FERTILIZERS</v>
      </c>
      <c r="P54" t="str">
        <f>INDEX(allsections[[S]:[Order]],MATCH(PIs[[#This Row],[SGUID]],allsections[SGUID],0),2)</f>
        <v>-</v>
      </c>
      <c r="Q54">
        <f>INDEX(allsections[[S]:[Order]],MATCH(PIs[[#This Row],[SGUID]],allsections[SGUID],0),3)</f>
        <v>4</v>
      </c>
      <c r="R54" t="s">
        <v>395</v>
      </c>
      <c r="S54" t="str">
        <f>INDEX(allsections[[S]:[Order]],MATCH(PIs[[#This Row],[SSGUID]],allsections[SGUID],0),1)</f>
        <v>FO 04.05 Nutrient content</v>
      </c>
      <c r="T54" t="str">
        <f>INDEX(allsections[[S]:[Order]],MATCH(PIs[[#This Row],[SSGUID]],allsections[SGUID],0),2)</f>
        <v>-</v>
      </c>
      <c r="U54">
        <f>INDEX(#REF!,MATCH(PIs[[#This Row],[GUID]],#REF!,0),2)</f>
        <v>0</v>
      </c>
      <c r="V54" t="b">
        <v>0</v>
      </c>
    </row>
    <row r="55" spans="1:23" ht="409.5" x14ac:dyDescent="0.35">
      <c r="A55" t="s">
        <v>396</v>
      </c>
      <c r="C55" t="s">
        <v>397</v>
      </c>
      <c r="D55" t="s">
        <v>398</v>
      </c>
      <c r="E55" t="s">
        <v>399</v>
      </c>
      <c r="F55" t="s">
        <v>400</v>
      </c>
      <c r="G55" s="48" t="s">
        <v>401</v>
      </c>
      <c r="H55" t="s">
        <v>73</v>
      </c>
      <c r="I55" t="str">
        <f>INDEX(Level[Level],MATCH(PIs[[#This Row],[L]],Level[GUID],0),1)</f>
        <v>Minor Must</v>
      </c>
      <c r="N55" t="s">
        <v>343</v>
      </c>
      <c r="O55" t="str">
        <f>INDEX(allsections[[S]:[Order]],MATCH(PIs[[#This Row],[SGUID]],allsections[SGUID],0),1)</f>
        <v>FO 04 SOIL, PLANT NUTRITION, AND FERTILIZERS</v>
      </c>
      <c r="P55" t="str">
        <f>INDEX(allsections[[S]:[Order]],MATCH(PIs[[#This Row],[SGUID]],allsections[SGUID],0),2)</f>
        <v>-</v>
      </c>
      <c r="Q55">
        <f>INDEX(allsections[[S]:[Order]],MATCH(PIs[[#This Row],[SGUID]],allsections[SGUID],0),3)</f>
        <v>4</v>
      </c>
      <c r="R55" t="s">
        <v>395</v>
      </c>
      <c r="S55" t="str">
        <f>INDEX(allsections[[S]:[Order]],MATCH(PIs[[#This Row],[SSGUID]],allsections[SGUID],0),1)</f>
        <v>FO 04.05 Nutrient content</v>
      </c>
      <c r="T55" t="str">
        <f>INDEX(allsections[[S]:[Order]],MATCH(PIs[[#This Row],[SSGUID]],allsections[SGUID],0),2)</f>
        <v>-</v>
      </c>
      <c r="U55" t="str">
        <f>INDEX(#REF!,MATCH(PIs[[#This Row],[GUID]],#REF!,0),2)</f>
        <v>4R9L9YGGN56lLGRoI3945q</v>
      </c>
      <c r="V55" t="b">
        <v>0</v>
      </c>
    </row>
    <row r="56" spans="1:23" ht="409.5" x14ac:dyDescent="0.35">
      <c r="A56" t="s">
        <v>402</v>
      </c>
      <c r="C56" t="s">
        <v>403</v>
      </c>
      <c r="D56" t="s">
        <v>404</v>
      </c>
      <c r="E56" t="s">
        <v>405</v>
      </c>
      <c r="F56" t="s">
        <v>406</v>
      </c>
      <c r="G56" s="48" t="s">
        <v>407</v>
      </c>
      <c r="H56" t="s">
        <v>73</v>
      </c>
      <c r="I56" t="str">
        <f>INDEX(Level[Level],MATCH(PIs[[#This Row],[L]],Level[GUID],0),1)</f>
        <v>Minor Must</v>
      </c>
      <c r="N56" t="s">
        <v>343</v>
      </c>
      <c r="O56" t="str">
        <f>INDEX(allsections[[S]:[Order]],MATCH(PIs[[#This Row],[SGUID]],allsections[SGUID],0),1)</f>
        <v>FO 04 SOIL, PLANT NUTRITION, AND FERTILIZERS</v>
      </c>
      <c r="P56" t="str">
        <f>INDEX(allsections[[S]:[Order]],MATCH(PIs[[#This Row],[SGUID]],allsections[SGUID],0),2)</f>
        <v>-</v>
      </c>
      <c r="Q56">
        <f>INDEX(allsections[[S]:[Order]],MATCH(PIs[[#This Row],[SGUID]],allsections[SGUID],0),3)</f>
        <v>4</v>
      </c>
      <c r="R56" t="s">
        <v>369</v>
      </c>
      <c r="S56" t="str">
        <f>INDEX(allsections[[S]:[Order]],MATCH(PIs[[#This Row],[SSGUID]],allsections[SGUID],0),1)</f>
        <v>FO 04.06 Application records</v>
      </c>
      <c r="T56" t="str">
        <f>INDEX(allsections[[S]:[Order]],MATCH(PIs[[#This Row],[SSGUID]],allsections[SGUID],0),2)</f>
        <v>-</v>
      </c>
      <c r="U56" t="str">
        <f>INDEX(#REF!,MATCH(PIs[[#This Row],[GUID]],#REF!,0),2)</f>
        <v>4R9L9YGGN56lLGRoI3945q</v>
      </c>
      <c r="V56" t="b">
        <v>0</v>
      </c>
    </row>
    <row r="57" spans="1:23" ht="409.5" x14ac:dyDescent="0.35">
      <c r="A57" t="s">
        <v>408</v>
      </c>
      <c r="C57" t="s">
        <v>409</v>
      </c>
      <c r="D57" t="s">
        <v>410</v>
      </c>
      <c r="E57" t="s">
        <v>411</v>
      </c>
      <c r="F57" t="s">
        <v>412</v>
      </c>
      <c r="G57" s="48" t="s">
        <v>413</v>
      </c>
      <c r="H57" t="s">
        <v>73</v>
      </c>
      <c r="I57" t="str">
        <f>INDEX(Level[Level],MATCH(PIs[[#This Row],[L]],Level[GUID],0),1)</f>
        <v>Minor Must</v>
      </c>
      <c r="N57" t="s">
        <v>193</v>
      </c>
      <c r="O57" t="str">
        <f>INDEX(allsections[[S]:[Order]],MATCH(PIs[[#This Row],[SGUID]],allsections[SGUID],0),1)</f>
        <v>FO 03 PLANT PROPAGATION MATERIAL</v>
      </c>
      <c r="P57" t="str">
        <f>INDEX(allsections[[S]:[Order]],MATCH(PIs[[#This Row],[SGUID]],allsections[SGUID],0),2)</f>
        <v>-</v>
      </c>
      <c r="Q57">
        <f>INDEX(allsections[[S]:[Order]],MATCH(PIs[[#This Row],[SGUID]],allsections[SGUID],0),3)</f>
        <v>3</v>
      </c>
      <c r="R57" t="s">
        <v>414</v>
      </c>
      <c r="S57" t="str">
        <f>INDEX(allsections[[S]:[Order]],MATCH(PIs[[#This Row],[SSGUID]],allsections[SGUID],0),1)</f>
        <v>FO 03.02 Chemical treatments and dressings</v>
      </c>
      <c r="T57" t="str">
        <f>INDEX(allsections[[S]:[Order]],MATCH(PIs[[#This Row],[SSGUID]],allsections[SGUID],0),2)</f>
        <v>-</v>
      </c>
      <c r="U57">
        <f>INDEX(#REF!,MATCH(PIs[[#This Row],[GUID]],#REF!,0),2)</f>
        <v>0</v>
      </c>
      <c r="V57" t="b">
        <v>0</v>
      </c>
    </row>
    <row r="58" spans="1:23" ht="409.5" x14ac:dyDescent="0.35">
      <c r="A58" t="s">
        <v>415</v>
      </c>
      <c r="C58" t="s">
        <v>416</v>
      </c>
      <c r="D58" t="s">
        <v>417</v>
      </c>
      <c r="E58" t="s">
        <v>418</v>
      </c>
      <c r="F58" t="s">
        <v>419</v>
      </c>
      <c r="G58" s="48" t="s">
        <v>420</v>
      </c>
      <c r="H58" t="s">
        <v>48</v>
      </c>
      <c r="I58" t="str">
        <f>INDEX(Level[Level],MATCH(PIs[[#This Row],[L]],Level[GUID],0),1)</f>
        <v>Major Must</v>
      </c>
      <c r="N58" t="s">
        <v>193</v>
      </c>
      <c r="O58" t="str">
        <f>INDEX(allsections[[S]:[Order]],MATCH(PIs[[#This Row],[SGUID]],allsections[SGUID],0),1)</f>
        <v>FO 03 PLANT PROPAGATION MATERIAL</v>
      </c>
      <c r="P58" t="str">
        <f>INDEX(allsections[[S]:[Order]],MATCH(PIs[[#This Row],[SGUID]],allsections[SGUID],0),2)</f>
        <v>-</v>
      </c>
      <c r="Q58">
        <f>INDEX(allsections[[S]:[Order]],MATCH(PIs[[#This Row],[SGUID]],allsections[SGUID],0),3)</f>
        <v>3</v>
      </c>
      <c r="R58" t="s">
        <v>421</v>
      </c>
      <c r="S58" t="str">
        <f>INDEX(allsections[[S]:[Order]],MATCH(PIs[[#This Row],[SSGUID]],allsections[SGUID],0),1)</f>
        <v xml:space="preserve">FO 03.04 Transition period </v>
      </c>
      <c r="T58" t="str">
        <f>INDEX(allsections[[S]:[Order]],MATCH(PIs[[#This Row],[SSGUID]],allsections[SGUID],0),2)</f>
        <v>-</v>
      </c>
      <c r="U58">
        <f>INDEX(#REF!,MATCH(PIs[[#This Row],[GUID]],#REF!,0),2)</f>
        <v>0</v>
      </c>
      <c r="V58" t="b">
        <v>0</v>
      </c>
    </row>
    <row r="59" spans="1:23" ht="409.5" x14ac:dyDescent="0.35">
      <c r="A59" t="s">
        <v>422</v>
      </c>
      <c r="C59" t="s">
        <v>423</v>
      </c>
      <c r="D59" t="s">
        <v>424</v>
      </c>
      <c r="E59" t="s">
        <v>425</v>
      </c>
      <c r="F59" t="s">
        <v>426</v>
      </c>
      <c r="G59" s="48" t="s">
        <v>427</v>
      </c>
      <c r="H59" t="s">
        <v>48</v>
      </c>
      <c r="I59" t="str">
        <f>INDEX(Level[Level],MATCH(PIs[[#This Row],[L]],Level[GUID],0),1)</f>
        <v>Major Must</v>
      </c>
      <c r="N59" t="s">
        <v>193</v>
      </c>
      <c r="O59" t="str">
        <f>INDEX(allsections[[S]:[Order]],MATCH(PIs[[#This Row],[SGUID]],allsections[SGUID],0),1)</f>
        <v>FO 03 PLANT PROPAGATION MATERIAL</v>
      </c>
      <c r="P59" t="str">
        <f>INDEX(allsections[[S]:[Order]],MATCH(PIs[[#This Row],[SGUID]],allsections[SGUID],0),2)</f>
        <v>-</v>
      </c>
      <c r="Q59">
        <f>INDEX(allsections[[S]:[Order]],MATCH(PIs[[#This Row],[SGUID]],allsections[SGUID],0),3)</f>
        <v>3</v>
      </c>
      <c r="R59" t="s">
        <v>414</v>
      </c>
      <c r="S59" t="str">
        <f>INDEX(allsections[[S]:[Order]],MATCH(PIs[[#This Row],[SSGUID]],allsections[SGUID],0),1)</f>
        <v>FO 03.02 Chemical treatments and dressings</v>
      </c>
      <c r="T59" t="str">
        <f>INDEX(allsections[[S]:[Order]],MATCH(PIs[[#This Row],[SSGUID]],allsections[SGUID],0),2)</f>
        <v>-</v>
      </c>
      <c r="U59" t="str">
        <f>INDEX(#REF!,MATCH(PIs[[#This Row],[GUID]],#REF!,0),2)</f>
        <v>1DKo9zqfflOcZsDUt4F8bK</v>
      </c>
      <c r="V59" t="b">
        <v>0</v>
      </c>
    </row>
    <row r="60" spans="1:23" ht="409.5" x14ac:dyDescent="0.35">
      <c r="A60" t="s">
        <v>428</v>
      </c>
      <c r="C60" t="s">
        <v>429</v>
      </c>
      <c r="D60" t="s">
        <v>430</v>
      </c>
      <c r="E60" t="s">
        <v>431</v>
      </c>
      <c r="F60" t="s">
        <v>432</v>
      </c>
      <c r="G60" s="48" t="s">
        <v>433</v>
      </c>
      <c r="H60" t="s">
        <v>48</v>
      </c>
      <c r="I60" t="str">
        <f>INDEX(Level[Level],MATCH(PIs[[#This Row],[L]],Level[GUID],0),1)</f>
        <v>Major Must</v>
      </c>
      <c r="N60" t="s">
        <v>193</v>
      </c>
      <c r="O60" t="str">
        <f>INDEX(allsections[[S]:[Order]],MATCH(PIs[[#This Row],[SGUID]],allsections[SGUID],0),1)</f>
        <v>FO 03 PLANT PROPAGATION MATERIAL</v>
      </c>
      <c r="P60" t="str">
        <f>INDEX(allsections[[S]:[Order]],MATCH(PIs[[#This Row],[SGUID]],allsections[SGUID],0),2)</f>
        <v>-</v>
      </c>
      <c r="Q60">
        <f>INDEX(allsections[[S]:[Order]],MATCH(PIs[[#This Row],[SGUID]],allsections[SGUID],0),3)</f>
        <v>3</v>
      </c>
      <c r="R60" t="s">
        <v>194</v>
      </c>
      <c r="S60" t="str">
        <f>INDEX(allsections[[S]:[Order]],MATCH(PIs[[#This Row],[SSGUID]],allsections[SGUID],0),1)</f>
        <v>FO 03.01 Propagation material</v>
      </c>
      <c r="T60" t="str">
        <f>INDEX(allsections[[S]:[Order]],MATCH(PIs[[#This Row],[SSGUID]],allsections[SGUID],0),2)</f>
        <v>-</v>
      </c>
      <c r="U60">
        <f>INDEX(#REF!,MATCH(PIs[[#This Row],[GUID]],#REF!,0),2)</f>
        <v>0</v>
      </c>
      <c r="V60" t="b">
        <v>0</v>
      </c>
    </row>
    <row r="61" spans="1:23" ht="409.5" x14ac:dyDescent="0.35">
      <c r="A61" t="s">
        <v>434</v>
      </c>
      <c r="C61" t="s">
        <v>435</v>
      </c>
      <c r="D61" t="s">
        <v>436</v>
      </c>
      <c r="E61" t="s">
        <v>437</v>
      </c>
      <c r="F61" t="s">
        <v>438</v>
      </c>
      <c r="G61" s="48" t="s">
        <v>439</v>
      </c>
      <c r="H61" t="s">
        <v>73</v>
      </c>
      <c r="I61" t="str">
        <f>INDEX(Level[Level],MATCH(PIs[[#This Row],[L]],Level[GUID],0),1)</f>
        <v>Minor Must</v>
      </c>
      <c r="N61" t="s">
        <v>193</v>
      </c>
      <c r="O61" t="str">
        <f>INDEX(allsections[[S]:[Order]],MATCH(PIs[[#This Row],[SGUID]],allsections[SGUID],0),1)</f>
        <v>FO 03 PLANT PROPAGATION MATERIAL</v>
      </c>
      <c r="P61" t="str">
        <f>INDEX(allsections[[S]:[Order]],MATCH(PIs[[#This Row],[SGUID]],allsections[SGUID],0),2)</f>
        <v>-</v>
      </c>
      <c r="Q61">
        <f>INDEX(allsections[[S]:[Order]],MATCH(PIs[[#This Row],[SGUID]],allsections[SGUID],0),3)</f>
        <v>3</v>
      </c>
      <c r="R61" t="s">
        <v>194</v>
      </c>
      <c r="S61" t="str">
        <f>INDEX(allsections[[S]:[Order]],MATCH(PIs[[#This Row],[SSGUID]],allsections[SGUID],0),1)</f>
        <v>FO 03.01 Propagation material</v>
      </c>
      <c r="T61" t="str">
        <f>INDEX(allsections[[S]:[Order]],MATCH(PIs[[#This Row],[SSGUID]],allsections[SGUID],0),2)</f>
        <v>-</v>
      </c>
      <c r="U61" t="str">
        <f>INDEX(#REF!,MATCH(PIs[[#This Row],[GUID]],#REF!,0),2)</f>
        <v>1DKo9zqfflOcZsDUt4F8bK</v>
      </c>
      <c r="V61" t="b">
        <v>0</v>
      </c>
    </row>
    <row r="62" spans="1:23" ht="409.5" x14ac:dyDescent="0.35">
      <c r="A62" t="s">
        <v>440</v>
      </c>
      <c r="C62" t="s">
        <v>441</v>
      </c>
      <c r="D62" t="s">
        <v>442</v>
      </c>
      <c r="E62" t="s">
        <v>443</v>
      </c>
      <c r="F62" t="s">
        <v>444</v>
      </c>
      <c r="G62" s="48" t="s">
        <v>445</v>
      </c>
      <c r="H62" t="s">
        <v>73</v>
      </c>
      <c r="I62" t="str">
        <f>INDEX(Level[Level],MATCH(PIs[[#This Row],[L]],Level[GUID],0),1)</f>
        <v>Minor Must</v>
      </c>
      <c r="N62" t="s">
        <v>65</v>
      </c>
      <c r="O62" t="str">
        <f>INDEX(allsections[[S]:[Order]],MATCH(PIs[[#This Row],[SGUID]],allsections[SGUID],0),1)</f>
        <v>FO 07 PLANT PROTECTION PRODUCTS</v>
      </c>
      <c r="P62" t="str">
        <f>INDEX(allsections[[S]:[Order]],MATCH(PIs[[#This Row],[SGUID]],allsections[SGUID],0),2)</f>
        <v>-</v>
      </c>
      <c r="Q62">
        <f>INDEX(allsections[[S]:[Order]],MATCH(PIs[[#This Row],[SGUID]],allsections[SGUID],0),3)</f>
        <v>7</v>
      </c>
      <c r="R62" t="s">
        <v>446</v>
      </c>
      <c r="S62" t="str">
        <f>INDEX(allsections[[S]:[Order]],MATCH(PIs[[#This Row],[SSGUID]],allsections[SGUID],0),1)</f>
        <v>FO 07.09 Equipment</v>
      </c>
      <c r="T62" t="str">
        <f>INDEX(allsections[[S]:[Order]],MATCH(PIs[[#This Row],[SSGUID]],allsections[SGUID],0),2)</f>
        <v>-</v>
      </c>
      <c r="U62">
        <f>INDEX(#REF!,MATCH(PIs[[#This Row],[GUID]],#REF!,0),2)</f>
        <v>0</v>
      </c>
      <c r="V62" t="b">
        <v>0</v>
      </c>
    </row>
    <row r="63" spans="1:23" x14ac:dyDescent="0.35">
      <c r="A63" t="s">
        <v>447</v>
      </c>
      <c r="C63" t="s">
        <v>448</v>
      </c>
      <c r="D63" t="s">
        <v>449</v>
      </c>
      <c r="E63" t="s">
        <v>450</v>
      </c>
      <c r="F63" t="s">
        <v>451</v>
      </c>
      <c r="G63" t="s">
        <v>452</v>
      </c>
      <c r="H63" t="s">
        <v>73</v>
      </c>
      <c r="I63" t="str">
        <f>INDEX(Level[Level],MATCH(PIs[[#This Row],[L]],Level[GUID],0),1)</f>
        <v>Minor Must</v>
      </c>
      <c r="N63" t="s">
        <v>65</v>
      </c>
      <c r="O63" t="str">
        <f>INDEX(allsections[[S]:[Order]],MATCH(PIs[[#This Row],[SGUID]],allsections[SGUID],0),1)</f>
        <v>FO 07 PLANT PROTECTION PRODUCTS</v>
      </c>
      <c r="P63" t="str">
        <f>INDEX(allsections[[S]:[Order]],MATCH(PIs[[#This Row],[SGUID]],allsections[SGUID],0),2)</f>
        <v>-</v>
      </c>
      <c r="Q63">
        <f>INDEX(allsections[[S]:[Order]],MATCH(PIs[[#This Row],[SGUID]],allsections[SGUID],0),3)</f>
        <v>7</v>
      </c>
      <c r="R63" t="s">
        <v>267</v>
      </c>
      <c r="S63" t="str">
        <f>INDEX(allsections[[S]:[Order]],MATCH(PIs[[#This Row],[SSGUID]],allsections[SGUID],0),1)</f>
        <v>FO 07.04 Plant protection product and postharvest treatment product storage</v>
      </c>
      <c r="T63" t="str">
        <f>INDEX(allsections[[S]:[Order]],MATCH(PIs[[#This Row],[SSGUID]],allsections[SGUID],0),2)</f>
        <v>-</v>
      </c>
      <c r="U63" t="str">
        <f>INDEX(#REF!,MATCH(PIs[[#This Row],[GUID]],#REF!,0),2)</f>
        <v>78wVA7YnBFnvaegzh1b0Ty</v>
      </c>
      <c r="V63" t="b">
        <v>0</v>
      </c>
    </row>
    <row r="64" spans="1:23" ht="409.5" x14ac:dyDescent="0.35">
      <c r="A64" t="s">
        <v>453</v>
      </c>
      <c r="C64" t="s">
        <v>454</v>
      </c>
      <c r="D64" t="s">
        <v>455</v>
      </c>
      <c r="E64" t="s">
        <v>456</v>
      </c>
      <c r="F64" t="s">
        <v>457</v>
      </c>
      <c r="G64" s="48" t="s">
        <v>458</v>
      </c>
      <c r="H64" t="s">
        <v>73</v>
      </c>
      <c r="I64" t="str">
        <f>INDEX(Level[Level],MATCH(PIs[[#This Row],[L]],Level[GUID],0),1)</f>
        <v>Minor Must</v>
      </c>
      <c r="N64" t="s">
        <v>215</v>
      </c>
      <c r="O64" t="str">
        <f>INDEX(allsections[[S]:[Order]],MATCH(PIs[[#This Row],[SGUID]],allsections[SGUID],0),1)</f>
        <v>FO 12 WORKERS’ HEALTH AND SAFETY</v>
      </c>
      <c r="P64"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64">
        <f>INDEX(allsections[[S]:[Order]],MATCH(PIs[[#This Row],[SGUID]],allsections[SGUID],0),3)</f>
        <v>12</v>
      </c>
      <c r="R64" t="s">
        <v>216</v>
      </c>
      <c r="S64" t="str">
        <f>INDEX(allsections[[S]:[Order]],MATCH(PIs[[#This Row],[SSGUID]],allsections[SGUID],0),1)</f>
        <v>FO 12.01 Workers’ health and safety</v>
      </c>
      <c r="T64" t="str">
        <f>INDEX(allsections[[S]:[Order]],MATCH(PIs[[#This Row],[SSGUID]],allsections[SGUID],0),2)</f>
        <v>-</v>
      </c>
      <c r="U64">
        <f>INDEX(#REF!,MATCH(PIs[[#This Row],[GUID]],#REF!,0),2)</f>
        <v>0</v>
      </c>
      <c r="V64" t="b">
        <v>0</v>
      </c>
      <c r="W64" t="b">
        <v>1</v>
      </c>
    </row>
    <row r="65" spans="1:23" ht="409.5" x14ac:dyDescent="0.35">
      <c r="A65" t="s">
        <v>459</v>
      </c>
      <c r="C65" t="s">
        <v>460</v>
      </c>
      <c r="D65" t="s">
        <v>461</v>
      </c>
      <c r="E65" t="s">
        <v>462</v>
      </c>
      <c r="F65" t="s">
        <v>463</v>
      </c>
      <c r="G65" s="48" t="s">
        <v>464</v>
      </c>
      <c r="H65" t="s">
        <v>48</v>
      </c>
      <c r="I65" t="str">
        <f>INDEX(Level[Level],MATCH(PIs[[#This Row],[L]],Level[GUID],0),1)</f>
        <v>Major Must</v>
      </c>
      <c r="N65" t="s">
        <v>215</v>
      </c>
      <c r="O65" t="str">
        <f>INDEX(allsections[[S]:[Order]],MATCH(PIs[[#This Row],[SGUID]],allsections[SGUID],0),1)</f>
        <v>FO 12 WORKERS’ HEALTH AND SAFETY</v>
      </c>
      <c r="P65"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65">
        <f>INDEX(allsections[[S]:[Order]],MATCH(PIs[[#This Row],[SGUID]],allsections[SGUID],0),3)</f>
        <v>12</v>
      </c>
      <c r="R65" t="s">
        <v>216</v>
      </c>
      <c r="S65" t="str">
        <f>INDEX(allsections[[S]:[Order]],MATCH(PIs[[#This Row],[SSGUID]],allsections[SGUID],0),1)</f>
        <v>FO 12.01 Workers’ health and safety</v>
      </c>
      <c r="T65" t="str">
        <f>INDEX(allsections[[S]:[Order]],MATCH(PIs[[#This Row],[SSGUID]],allsections[SGUID],0),2)</f>
        <v>-</v>
      </c>
      <c r="U65">
        <f>INDEX(#REF!,MATCH(PIs[[#This Row],[GUID]],#REF!,0),2)</f>
        <v>0</v>
      </c>
      <c r="V65" t="b">
        <v>0</v>
      </c>
      <c r="W65" t="b">
        <v>1</v>
      </c>
    </row>
    <row r="66" spans="1:23" x14ac:dyDescent="0.35">
      <c r="A66" t="s">
        <v>465</v>
      </c>
      <c r="C66" t="s">
        <v>466</v>
      </c>
      <c r="D66" t="s">
        <v>467</v>
      </c>
      <c r="E66" t="s">
        <v>468</v>
      </c>
      <c r="F66" t="s">
        <v>469</v>
      </c>
      <c r="G66" t="s">
        <v>470</v>
      </c>
      <c r="H66" t="s">
        <v>73</v>
      </c>
      <c r="I66" t="str">
        <f>INDEX(Level[Level],MATCH(PIs[[#This Row],[L]],Level[GUID],0),1)</f>
        <v>Minor Must</v>
      </c>
      <c r="N66" t="s">
        <v>343</v>
      </c>
      <c r="O66" t="str">
        <f>INDEX(allsections[[S]:[Order]],MATCH(PIs[[#This Row],[SGUID]],allsections[SGUID],0),1)</f>
        <v>FO 04 SOIL, PLANT NUTRITION, AND FERTILIZERS</v>
      </c>
      <c r="P66" t="str">
        <f>INDEX(allsections[[S]:[Order]],MATCH(PIs[[#This Row],[SGUID]],allsections[SGUID],0),2)</f>
        <v>-</v>
      </c>
      <c r="Q66">
        <f>INDEX(allsections[[S]:[Order]],MATCH(PIs[[#This Row],[SGUID]],allsections[SGUID],0),3)</f>
        <v>4</v>
      </c>
      <c r="R66" t="s">
        <v>344</v>
      </c>
      <c r="S66" t="str">
        <f>INDEX(allsections[[S]:[Order]],MATCH(PIs[[#This Row],[SSGUID]],allsections[SGUID],0),1)</f>
        <v>FO 04.07 Fertilizer and biostimulant storage</v>
      </c>
      <c r="T66" t="str">
        <f>INDEX(allsections[[S]:[Order]],MATCH(PIs[[#This Row],[SSGUID]],allsections[SGUID],0),2)</f>
        <v>-</v>
      </c>
      <c r="U66">
        <f>INDEX(#REF!,MATCH(PIs[[#This Row],[GUID]],#REF!,0),2)</f>
        <v>0</v>
      </c>
      <c r="V66" t="b">
        <v>0</v>
      </c>
    </row>
    <row r="67" spans="1:23" ht="290" x14ac:dyDescent="0.35">
      <c r="A67" t="s">
        <v>471</v>
      </c>
      <c r="C67" t="s">
        <v>472</v>
      </c>
      <c r="D67" t="s">
        <v>473</v>
      </c>
      <c r="E67" t="s">
        <v>474</v>
      </c>
      <c r="F67" t="s">
        <v>475</v>
      </c>
      <c r="G67" s="48" t="s">
        <v>476</v>
      </c>
      <c r="H67" t="s">
        <v>48</v>
      </c>
      <c r="I67" t="str">
        <f>INDEX(Level[Level],MATCH(PIs[[#This Row],[L]],Level[GUID],0),1)</f>
        <v>Major Must</v>
      </c>
      <c r="N67" t="s">
        <v>65</v>
      </c>
      <c r="O67" t="str">
        <f>INDEX(allsections[[S]:[Order]],MATCH(PIs[[#This Row],[SGUID]],allsections[SGUID],0),1)</f>
        <v>FO 07 PLANT PROTECTION PRODUCTS</v>
      </c>
      <c r="P67" t="str">
        <f>INDEX(allsections[[S]:[Order]],MATCH(PIs[[#This Row],[SGUID]],allsections[SGUID],0),2)</f>
        <v>-</v>
      </c>
      <c r="Q67">
        <f>INDEX(allsections[[S]:[Order]],MATCH(PIs[[#This Row],[SGUID]],allsections[SGUID],0),3)</f>
        <v>7</v>
      </c>
      <c r="R67" t="s">
        <v>376</v>
      </c>
      <c r="S67" t="str">
        <f>INDEX(allsections[[S]:[Order]],MATCH(PIs[[#This Row],[SSGUID]],allsections[SGUID],0),1)</f>
        <v>FO 07.01 Choice of plant protection products</v>
      </c>
      <c r="T67" t="str">
        <f>INDEX(allsections[[S]:[Order]],MATCH(PIs[[#This Row],[SSGUID]],allsections[SGUID],0),2)</f>
        <v>-</v>
      </c>
      <c r="U67" t="str">
        <f>INDEX(#REF!,MATCH(PIs[[#This Row],[GUID]],#REF!,0),2)</f>
        <v>78wVA7YnBFnvaegzh1b0Ty</v>
      </c>
      <c r="V67" t="b">
        <v>0</v>
      </c>
    </row>
    <row r="68" spans="1:23" ht="409.5" x14ac:dyDescent="0.35">
      <c r="A68" t="s">
        <v>477</v>
      </c>
      <c r="C68" t="s">
        <v>478</v>
      </c>
      <c r="D68" t="s">
        <v>479</v>
      </c>
      <c r="E68" t="s">
        <v>480</v>
      </c>
      <c r="F68" t="s">
        <v>481</v>
      </c>
      <c r="G68" s="48" t="s">
        <v>482</v>
      </c>
      <c r="H68" t="s">
        <v>48</v>
      </c>
      <c r="I68" t="str">
        <f>INDEX(Level[Level],MATCH(PIs[[#This Row],[L]],Level[GUID],0),1)</f>
        <v>Major Must</v>
      </c>
      <c r="N68" t="s">
        <v>215</v>
      </c>
      <c r="O68" t="str">
        <f>INDEX(allsections[[S]:[Order]],MATCH(PIs[[#This Row],[SGUID]],allsections[SGUID],0),1)</f>
        <v>FO 12 WORKERS’ HEALTH AND SAFETY</v>
      </c>
      <c r="P68"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68">
        <f>INDEX(allsections[[S]:[Order]],MATCH(PIs[[#This Row],[SGUID]],allsections[SGUID],0),3)</f>
        <v>12</v>
      </c>
      <c r="R68" t="s">
        <v>216</v>
      </c>
      <c r="S68" t="str">
        <f>INDEX(allsections[[S]:[Order]],MATCH(PIs[[#This Row],[SSGUID]],allsections[SGUID],0),1)</f>
        <v>FO 12.01 Workers’ health and safety</v>
      </c>
      <c r="T68" t="str">
        <f>INDEX(allsections[[S]:[Order]],MATCH(PIs[[#This Row],[SSGUID]],allsections[SGUID],0),2)</f>
        <v>-</v>
      </c>
      <c r="U68">
        <f>INDEX(#REF!,MATCH(PIs[[#This Row],[GUID]],#REF!,0),2)</f>
        <v>0</v>
      </c>
      <c r="V68" t="b">
        <v>0</v>
      </c>
      <c r="W68" t="b">
        <v>1</v>
      </c>
    </row>
    <row r="69" spans="1:23" x14ac:dyDescent="0.35">
      <c r="A69" t="s">
        <v>483</v>
      </c>
      <c r="C69" t="s">
        <v>484</v>
      </c>
      <c r="D69" t="s">
        <v>485</v>
      </c>
      <c r="E69" t="s">
        <v>486</v>
      </c>
      <c r="F69" t="s">
        <v>487</v>
      </c>
      <c r="G69" t="s">
        <v>488</v>
      </c>
      <c r="H69" t="s">
        <v>73</v>
      </c>
      <c r="I69" t="str">
        <f>INDEX(Level[Level],MATCH(PIs[[#This Row],[L]],Level[GUID],0),1)</f>
        <v>Minor Must</v>
      </c>
      <c r="N69" t="s">
        <v>65</v>
      </c>
      <c r="O69" t="str">
        <f>INDEX(allsections[[S]:[Order]],MATCH(PIs[[#This Row],[SGUID]],allsections[SGUID],0),1)</f>
        <v>FO 07 PLANT PROTECTION PRODUCTS</v>
      </c>
      <c r="P69" t="str">
        <f>INDEX(allsections[[S]:[Order]],MATCH(PIs[[#This Row],[SGUID]],allsections[SGUID],0),2)</f>
        <v>-</v>
      </c>
      <c r="Q69">
        <f>INDEX(allsections[[S]:[Order]],MATCH(PIs[[#This Row],[SGUID]],allsections[SGUID],0),3)</f>
        <v>7</v>
      </c>
      <c r="R69" t="s">
        <v>446</v>
      </c>
      <c r="S69" t="str">
        <f>INDEX(allsections[[S]:[Order]],MATCH(PIs[[#This Row],[SSGUID]],allsections[SGUID],0),1)</f>
        <v>FO 07.09 Equipment</v>
      </c>
      <c r="T69" t="str">
        <f>INDEX(allsections[[S]:[Order]],MATCH(PIs[[#This Row],[SSGUID]],allsections[SGUID],0),2)</f>
        <v>-</v>
      </c>
      <c r="U69">
        <f>INDEX(#REF!,MATCH(PIs[[#This Row],[GUID]],#REF!,0),2)</f>
        <v>0</v>
      </c>
      <c r="V69" t="b">
        <v>0</v>
      </c>
    </row>
    <row r="70" spans="1:23" ht="409.5" x14ac:dyDescent="0.35">
      <c r="A70" t="s">
        <v>489</v>
      </c>
      <c r="C70" t="s">
        <v>490</v>
      </c>
      <c r="D70" t="s">
        <v>491</v>
      </c>
      <c r="E70" t="s">
        <v>492</v>
      </c>
      <c r="F70" t="s">
        <v>493</v>
      </c>
      <c r="G70" s="48" t="s">
        <v>494</v>
      </c>
      <c r="H70" t="s">
        <v>73</v>
      </c>
      <c r="I70" t="str">
        <f>INDEX(Level[Level],MATCH(PIs[[#This Row],[L]],Level[GUID],0),1)</f>
        <v>Minor Must</v>
      </c>
      <c r="N70" t="s">
        <v>215</v>
      </c>
      <c r="O70" t="str">
        <f>INDEX(allsections[[S]:[Order]],MATCH(PIs[[#This Row],[SGUID]],allsections[SGUID],0),1)</f>
        <v>FO 12 WORKERS’ HEALTH AND SAFETY</v>
      </c>
      <c r="P70"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70">
        <f>INDEX(allsections[[S]:[Order]],MATCH(PIs[[#This Row],[SGUID]],allsections[SGUID],0),3)</f>
        <v>12</v>
      </c>
      <c r="R70" t="s">
        <v>216</v>
      </c>
      <c r="S70" t="str">
        <f>INDEX(allsections[[S]:[Order]],MATCH(PIs[[#This Row],[SSGUID]],allsections[SGUID],0),1)</f>
        <v>FO 12.01 Workers’ health and safety</v>
      </c>
      <c r="T70" t="str">
        <f>INDEX(allsections[[S]:[Order]],MATCH(PIs[[#This Row],[SSGUID]],allsections[SGUID],0),2)</f>
        <v>-</v>
      </c>
      <c r="U70">
        <f>INDEX(#REF!,MATCH(PIs[[#This Row],[GUID]],#REF!,0),2)</f>
        <v>0</v>
      </c>
      <c r="V70" t="b">
        <v>0</v>
      </c>
      <c r="W70" t="b">
        <v>1</v>
      </c>
    </row>
    <row r="71" spans="1:23" ht="409.5" x14ac:dyDescent="0.35">
      <c r="A71" t="s">
        <v>495</v>
      </c>
      <c r="C71" t="s">
        <v>496</v>
      </c>
      <c r="D71" t="s">
        <v>497</v>
      </c>
      <c r="E71" t="s">
        <v>498</v>
      </c>
      <c r="F71" t="s">
        <v>499</v>
      </c>
      <c r="G71" s="48" t="s">
        <v>500</v>
      </c>
      <c r="H71" t="s">
        <v>48</v>
      </c>
      <c r="I71" t="str">
        <f>INDEX(Level[Level],MATCH(PIs[[#This Row],[L]],Level[GUID],0),1)</f>
        <v>Major Must</v>
      </c>
      <c r="N71" t="s">
        <v>49</v>
      </c>
      <c r="O71" t="str">
        <f>INDEX(allsections[[S]:[Order]],MATCH(PIs[[#This Row],[SGUID]],allsections[SGUID],0),1)</f>
        <v xml:space="preserve">FO 01 MANAGEMENT </v>
      </c>
      <c r="P71" t="str">
        <f>INDEX(allsections[[S]:[Order]],MATCH(PIs[[#This Row],[SGUID]],allsections[SGUID],0),2)</f>
        <v>-</v>
      </c>
      <c r="Q71">
        <f>INDEX(allsections[[S]:[Order]],MATCH(PIs[[#This Row],[SGUID]],allsections[SGUID],0),3)</f>
        <v>1</v>
      </c>
      <c r="R71" t="s">
        <v>254</v>
      </c>
      <c r="S71" t="str">
        <f>INDEX(allsections[[S]:[Order]],MATCH(PIs[[#This Row],[SSGUID]],allsections[SGUID],0),1)</f>
        <v>FO 01.04 Training and assigning responsibilities</v>
      </c>
      <c r="T71" t="str">
        <f>INDEX(allsections[[S]:[Order]],MATCH(PIs[[#This Row],[SSGUID]],allsections[SGUID],0),2)</f>
        <v>-</v>
      </c>
      <c r="U71">
        <f>INDEX(#REF!,MATCH(PIs[[#This Row],[GUID]],#REF!,0),2)</f>
        <v>0</v>
      </c>
      <c r="V71" t="b">
        <v>0</v>
      </c>
      <c r="W71" t="b">
        <v>1</v>
      </c>
    </row>
    <row r="72" spans="1:23" ht="409.5" x14ac:dyDescent="0.35">
      <c r="A72" t="s">
        <v>501</v>
      </c>
      <c r="C72" t="s">
        <v>502</v>
      </c>
      <c r="D72" t="s">
        <v>503</v>
      </c>
      <c r="E72" t="s">
        <v>504</v>
      </c>
      <c r="F72" t="s">
        <v>505</v>
      </c>
      <c r="G72" s="48" t="s">
        <v>506</v>
      </c>
      <c r="H72" t="s">
        <v>73</v>
      </c>
      <c r="I72" t="str">
        <f>INDEX(Level[Level],MATCH(PIs[[#This Row],[L]],Level[GUID],0),1)</f>
        <v>Minor Must</v>
      </c>
      <c r="N72" t="s">
        <v>507</v>
      </c>
      <c r="O72" t="str">
        <f>INDEX(allsections[[S]:[Order]],MATCH(PIs[[#This Row],[SGUID]],allsections[SGUID],0),1)</f>
        <v xml:space="preserve">FO 11 ENERGY EFFICIENCY </v>
      </c>
      <c r="P72" t="str">
        <f>INDEX(allsections[[S]:[Order]],MATCH(PIs[[#This Row],[SGUID]],allsections[SGUID],0),2)</f>
        <v>-</v>
      </c>
      <c r="Q72">
        <f>INDEX(allsections[[S]:[Order]],MATCH(PIs[[#This Row],[SGUID]],allsections[SGUID],0),3)</f>
        <v>11</v>
      </c>
      <c r="R72" t="s">
        <v>58</v>
      </c>
      <c r="S72" t="str">
        <f>INDEX(allsections[[S]:[Order]],MATCH(PIs[[#This Row],[SSGUID]],allsections[SGUID],0),1)</f>
        <v>-</v>
      </c>
      <c r="T72" t="str">
        <f>INDEX(allsections[[S]:[Order]],MATCH(PIs[[#This Row],[SSGUID]],allsections[SGUID],0),2)</f>
        <v>-</v>
      </c>
      <c r="U72">
        <f>INDEX(#REF!,MATCH(PIs[[#This Row],[GUID]],#REF!,0),2)</f>
        <v>0</v>
      </c>
      <c r="V72" t="b">
        <v>0</v>
      </c>
    </row>
    <row r="73" spans="1:23" ht="409.5" x14ac:dyDescent="0.35">
      <c r="A73" t="s">
        <v>508</v>
      </c>
      <c r="C73" t="s">
        <v>509</v>
      </c>
      <c r="D73" t="s">
        <v>510</v>
      </c>
      <c r="E73" t="s">
        <v>511</v>
      </c>
      <c r="F73" t="s">
        <v>512</v>
      </c>
      <c r="G73" s="48" t="s">
        <v>513</v>
      </c>
      <c r="H73" t="s">
        <v>73</v>
      </c>
      <c r="I73" t="str">
        <f>INDEX(Level[Level],MATCH(PIs[[#This Row],[L]],Level[GUID],0),1)</f>
        <v>Minor Must</v>
      </c>
      <c r="N73" t="s">
        <v>507</v>
      </c>
      <c r="O73" t="str">
        <f>INDEX(allsections[[S]:[Order]],MATCH(PIs[[#This Row],[SGUID]],allsections[SGUID],0),1)</f>
        <v xml:space="preserve">FO 11 ENERGY EFFICIENCY </v>
      </c>
      <c r="P73" t="str">
        <f>INDEX(allsections[[S]:[Order]],MATCH(PIs[[#This Row],[SGUID]],allsections[SGUID],0),2)</f>
        <v>-</v>
      </c>
      <c r="Q73">
        <f>INDEX(allsections[[S]:[Order]],MATCH(PIs[[#This Row],[SGUID]],allsections[SGUID],0),3)</f>
        <v>11</v>
      </c>
      <c r="R73" t="s">
        <v>58</v>
      </c>
      <c r="S73" t="str">
        <f>INDEX(allsections[[S]:[Order]],MATCH(PIs[[#This Row],[SSGUID]],allsections[SGUID],0),1)</f>
        <v>-</v>
      </c>
      <c r="T73" t="str">
        <f>INDEX(allsections[[S]:[Order]],MATCH(PIs[[#This Row],[SSGUID]],allsections[SGUID],0),2)</f>
        <v>-</v>
      </c>
      <c r="U73">
        <f>INDEX(#REF!,MATCH(PIs[[#This Row],[GUID]],#REF!,0),2)</f>
        <v>0</v>
      </c>
      <c r="V73" t="b">
        <v>0</v>
      </c>
    </row>
    <row r="74" spans="1:23" x14ac:dyDescent="0.35">
      <c r="A74" t="s">
        <v>514</v>
      </c>
      <c r="C74" t="s">
        <v>515</v>
      </c>
      <c r="D74" t="s">
        <v>516</v>
      </c>
      <c r="E74" t="s">
        <v>517</v>
      </c>
      <c r="F74" t="s">
        <v>518</v>
      </c>
      <c r="G74" t="s">
        <v>519</v>
      </c>
      <c r="H74" t="s">
        <v>73</v>
      </c>
      <c r="I74" t="str">
        <f>INDEX(Level[Level],MATCH(PIs[[#This Row],[L]],Level[GUID],0),1)</f>
        <v>Minor Must</v>
      </c>
      <c r="N74" t="s">
        <v>343</v>
      </c>
      <c r="O74" t="str">
        <f>INDEX(allsections[[S]:[Order]],MATCH(PIs[[#This Row],[SGUID]],allsections[SGUID],0),1)</f>
        <v>FO 04 SOIL, PLANT NUTRITION, AND FERTILIZERS</v>
      </c>
      <c r="P74" t="str">
        <f>INDEX(allsections[[S]:[Order]],MATCH(PIs[[#This Row],[SGUID]],allsections[SGUID],0),2)</f>
        <v>-</v>
      </c>
      <c r="Q74">
        <f>INDEX(allsections[[S]:[Order]],MATCH(PIs[[#This Row],[SGUID]],allsections[SGUID],0),3)</f>
        <v>4</v>
      </c>
      <c r="R74" t="s">
        <v>395</v>
      </c>
      <c r="S74" t="str">
        <f>INDEX(allsections[[S]:[Order]],MATCH(PIs[[#This Row],[SSGUID]],allsections[SGUID],0),1)</f>
        <v>FO 04.05 Nutrient content</v>
      </c>
      <c r="T74" t="str">
        <f>INDEX(allsections[[S]:[Order]],MATCH(PIs[[#This Row],[SSGUID]],allsections[SGUID],0),2)</f>
        <v>-</v>
      </c>
      <c r="U74" t="str">
        <f>INDEX(#REF!,MATCH(PIs[[#This Row],[GUID]],#REF!,0),2)</f>
        <v>4R9L9YGGN56lLGRoI3945q</v>
      </c>
      <c r="V74" t="b">
        <v>0</v>
      </c>
    </row>
    <row r="75" spans="1:23" ht="409.5" x14ac:dyDescent="0.35">
      <c r="A75" t="s">
        <v>520</v>
      </c>
      <c r="C75" t="s">
        <v>521</v>
      </c>
      <c r="D75" t="s">
        <v>522</v>
      </c>
      <c r="E75" t="s">
        <v>523</v>
      </c>
      <c r="F75" t="s">
        <v>524</v>
      </c>
      <c r="G75" s="48" t="s">
        <v>525</v>
      </c>
      <c r="H75" t="s">
        <v>73</v>
      </c>
      <c r="I75" t="str">
        <f>INDEX(Level[Level],MATCH(PIs[[#This Row],[L]],Level[GUID],0),1)</f>
        <v>Minor Must</v>
      </c>
      <c r="N75" t="s">
        <v>343</v>
      </c>
      <c r="O75" t="str">
        <f>INDEX(allsections[[S]:[Order]],MATCH(PIs[[#This Row],[SGUID]],allsections[SGUID],0),1)</f>
        <v>FO 04 SOIL, PLANT NUTRITION, AND FERTILIZERS</v>
      </c>
      <c r="P75" t="str">
        <f>INDEX(allsections[[S]:[Order]],MATCH(PIs[[#This Row],[SGUID]],allsections[SGUID],0),2)</f>
        <v>-</v>
      </c>
      <c r="Q75">
        <f>INDEX(allsections[[S]:[Order]],MATCH(PIs[[#This Row],[SGUID]],allsections[SGUID],0),3)</f>
        <v>4</v>
      </c>
      <c r="R75" t="s">
        <v>526</v>
      </c>
      <c r="S75" t="str">
        <f>INDEX(allsections[[S]:[Order]],MATCH(PIs[[#This Row],[SSGUID]],allsections[SGUID],0),1)</f>
        <v>FO 04.04 Nutritional needs</v>
      </c>
      <c r="T75" t="str">
        <f>INDEX(allsections[[S]:[Order]],MATCH(PIs[[#This Row],[SSGUID]],allsections[SGUID],0),2)</f>
        <v>-</v>
      </c>
      <c r="U75" t="str">
        <f>INDEX(#REF!,MATCH(PIs[[#This Row],[GUID]],#REF!,0),2)</f>
        <v>4R9L9YGGN56lLGRoI3945q</v>
      </c>
      <c r="V75" t="b">
        <v>0</v>
      </c>
    </row>
    <row r="76" spans="1:23" x14ac:dyDescent="0.35">
      <c r="A76" t="s">
        <v>527</v>
      </c>
      <c r="C76" t="s">
        <v>528</v>
      </c>
      <c r="D76" t="s">
        <v>529</v>
      </c>
      <c r="E76" t="s">
        <v>530</v>
      </c>
      <c r="F76" t="s">
        <v>531</v>
      </c>
      <c r="G76" t="s">
        <v>532</v>
      </c>
      <c r="H76" t="s">
        <v>73</v>
      </c>
      <c r="I76" t="str">
        <f>INDEX(Level[Level],MATCH(PIs[[#This Row],[L]],Level[GUID],0),1)</f>
        <v>Minor Must</v>
      </c>
      <c r="N76" t="s">
        <v>343</v>
      </c>
      <c r="O76" t="str">
        <f>INDEX(allsections[[S]:[Order]],MATCH(PIs[[#This Row],[SGUID]],allsections[SGUID],0),1)</f>
        <v>FO 04 SOIL, PLANT NUTRITION, AND FERTILIZERS</v>
      </c>
      <c r="P76" t="str">
        <f>INDEX(allsections[[S]:[Order]],MATCH(PIs[[#This Row],[SGUID]],allsections[SGUID],0),2)</f>
        <v>-</v>
      </c>
      <c r="Q76">
        <f>INDEX(allsections[[S]:[Order]],MATCH(PIs[[#This Row],[SGUID]],allsections[SGUID],0),3)</f>
        <v>4</v>
      </c>
      <c r="R76" t="s">
        <v>533</v>
      </c>
      <c r="S76" t="str">
        <f>INDEX(allsections[[S]:[Order]],MATCH(PIs[[#This Row],[SSGUID]],allsections[SGUID],0),1)</f>
        <v xml:space="preserve">FO 04.01 Soil conservation
</v>
      </c>
      <c r="T76"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76" t="str">
        <f>INDEX(#REF!,MATCH(PIs[[#This Row],[GUID]],#REF!,0),2)</f>
        <v>6WUvJ8mCZ5jZz6OMmg6bGM</v>
      </c>
      <c r="V76" t="b">
        <v>0</v>
      </c>
    </row>
    <row r="77" spans="1:23" x14ac:dyDescent="0.35">
      <c r="A77" t="s">
        <v>534</v>
      </c>
      <c r="C77" t="s">
        <v>535</v>
      </c>
      <c r="D77" t="s">
        <v>536</v>
      </c>
      <c r="E77" t="s">
        <v>537</v>
      </c>
      <c r="F77" t="s">
        <v>538</v>
      </c>
      <c r="G77" t="s">
        <v>539</v>
      </c>
      <c r="H77" t="s">
        <v>73</v>
      </c>
      <c r="I77" t="str">
        <f>INDEX(Level[Level],MATCH(PIs[[#This Row],[L]],Level[GUID],0),1)</f>
        <v>Minor Must</v>
      </c>
      <c r="N77" t="s">
        <v>343</v>
      </c>
      <c r="O77" t="str">
        <f>INDEX(allsections[[S]:[Order]],MATCH(PIs[[#This Row],[SGUID]],allsections[SGUID],0),1)</f>
        <v>FO 04 SOIL, PLANT NUTRITION, AND FERTILIZERS</v>
      </c>
      <c r="P77" t="str">
        <f>INDEX(allsections[[S]:[Order]],MATCH(PIs[[#This Row],[SGUID]],allsections[SGUID],0),2)</f>
        <v>-</v>
      </c>
      <c r="Q77">
        <f>INDEX(allsections[[S]:[Order]],MATCH(PIs[[#This Row],[SGUID]],allsections[SGUID],0),3)</f>
        <v>4</v>
      </c>
      <c r="R77" t="s">
        <v>533</v>
      </c>
      <c r="S77" t="str">
        <f>INDEX(allsections[[S]:[Order]],MATCH(PIs[[#This Row],[SSGUID]],allsections[SGUID],0),1)</f>
        <v xml:space="preserve">FO 04.01 Soil conservation
</v>
      </c>
      <c r="T77"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77" t="str">
        <f>INDEX(#REF!,MATCH(PIs[[#This Row],[GUID]],#REF!,0),2)</f>
        <v>6WUvJ8mCZ5jZz6OMmg6bGM</v>
      </c>
      <c r="V77" t="b">
        <v>0</v>
      </c>
    </row>
    <row r="78" spans="1:23" x14ac:dyDescent="0.35">
      <c r="A78" t="s">
        <v>540</v>
      </c>
      <c r="C78" t="s">
        <v>541</v>
      </c>
      <c r="D78" t="s">
        <v>542</v>
      </c>
      <c r="E78" t="s">
        <v>543</v>
      </c>
      <c r="F78" t="s">
        <v>544</v>
      </c>
      <c r="G78" t="s">
        <v>545</v>
      </c>
      <c r="H78" t="s">
        <v>48</v>
      </c>
      <c r="I78" t="str">
        <f>INDEX(Level[Level],MATCH(PIs[[#This Row],[L]],Level[GUID],0),1)</f>
        <v>Major Must</v>
      </c>
      <c r="N78" t="s">
        <v>101</v>
      </c>
      <c r="O78" t="str">
        <f>INDEX(allsections[[S]:[Order]],MATCH(PIs[[#This Row],[SGUID]],allsections[SGUID],0),1)</f>
        <v>FO 02 TRACEABILITY</v>
      </c>
      <c r="P78" t="str">
        <f>INDEX(allsections[[S]:[Order]],MATCH(PIs[[#This Row],[SGUID]],allsections[SGUID],0),2)</f>
        <v>-</v>
      </c>
      <c r="Q78">
        <f>INDEX(allsections[[S]:[Order]],MATCH(PIs[[#This Row],[SGUID]],allsections[SGUID],0),3)</f>
        <v>2</v>
      </c>
      <c r="R78" t="s">
        <v>546</v>
      </c>
      <c r="S78" t="str">
        <f>INDEX(allsections[[S]:[Order]],MATCH(PIs[[#This Row],[SSGUID]],allsections[SGUID],0),1)</f>
        <v>FO 02.02 Parallel ownership</v>
      </c>
      <c r="T78"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78" t="str">
        <f>INDEX(#REF!,MATCH(PIs[[#This Row],[GUID]],#REF!,0),2)</f>
        <v>4C7ap9WXrPsgE102XE9985</v>
      </c>
      <c r="V78" t="b">
        <v>0</v>
      </c>
    </row>
    <row r="79" spans="1:23" ht="409.5" x14ac:dyDescent="0.35">
      <c r="A79" t="s">
        <v>547</v>
      </c>
      <c r="C79" t="s">
        <v>548</v>
      </c>
      <c r="D79" t="s">
        <v>549</v>
      </c>
      <c r="E79" t="s">
        <v>550</v>
      </c>
      <c r="F79" t="s">
        <v>551</v>
      </c>
      <c r="G79" s="48" t="s">
        <v>552</v>
      </c>
      <c r="H79" t="s">
        <v>48</v>
      </c>
      <c r="I79" t="str">
        <f>INDEX(Level[Level],MATCH(PIs[[#This Row],[L]],Level[GUID],0),1)</f>
        <v>Major Must</v>
      </c>
      <c r="N79" t="s">
        <v>101</v>
      </c>
      <c r="O79" t="str">
        <f>INDEX(allsections[[S]:[Order]],MATCH(PIs[[#This Row],[SGUID]],allsections[SGUID],0),1)</f>
        <v>FO 02 TRACEABILITY</v>
      </c>
      <c r="P79" t="str">
        <f>INDEX(allsections[[S]:[Order]],MATCH(PIs[[#This Row],[SGUID]],allsections[SGUID],0),2)</f>
        <v>-</v>
      </c>
      <c r="Q79">
        <f>INDEX(allsections[[S]:[Order]],MATCH(PIs[[#This Row],[SGUID]],allsections[SGUID],0),3)</f>
        <v>2</v>
      </c>
      <c r="R79" t="s">
        <v>553</v>
      </c>
      <c r="S79" t="str">
        <f>INDEX(allsections[[S]:[Order]],MATCH(PIs[[#This Row],[SSGUID]],allsections[SGUID],0),1)</f>
        <v>FO 02.01 Traceability</v>
      </c>
      <c r="T79" t="str">
        <f>INDEX(allsections[[S]:[Order]],MATCH(PIs[[#This Row],[SSGUID]],allsections[SGUID],0),2)</f>
        <v>-</v>
      </c>
      <c r="U79">
        <f>INDEX(#REF!,MATCH(PIs[[#This Row],[GUID]],#REF!,0),2)</f>
        <v>0</v>
      </c>
      <c r="V79" t="b">
        <v>0</v>
      </c>
    </row>
    <row r="80" spans="1:23" x14ac:dyDescent="0.35">
      <c r="A80" t="s">
        <v>554</v>
      </c>
      <c r="C80" t="s">
        <v>555</v>
      </c>
      <c r="D80" t="s">
        <v>556</v>
      </c>
      <c r="E80" t="s">
        <v>557</v>
      </c>
      <c r="F80" t="s">
        <v>558</v>
      </c>
      <c r="G80" t="s">
        <v>559</v>
      </c>
      <c r="H80" t="s">
        <v>73</v>
      </c>
      <c r="I80" t="str">
        <f>INDEX(Level[Level],MATCH(PIs[[#This Row],[L]],Level[GUID],0),1)</f>
        <v>Minor Must</v>
      </c>
      <c r="N80" t="s">
        <v>343</v>
      </c>
      <c r="O80" t="str">
        <f>INDEX(allsections[[S]:[Order]],MATCH(PIs[[#This Row],[SGUID]],allsections[SGUID],0),1)</f>
        <v>FO 04 SOIL, PLANT NUTRITION, AND FERTILIZERS</v>
      </c>
      <c r="P80" t="str">
        <f>INDEX(allsections[[S]:[Order]],MATCH(PIs[[#This Row],[SGUID]],allsections[SGUID],0),2)</f>
        <v>-</v>
      </c>
      <c r="Q80">
        <f>INDEX(allsections[[S]:[Order]],MATCH(PIs[[#This Row],[SGUID]],allsections[SGUID],0),3)</f>
        <v>4</v>
      </c>
      <c r="R80" t="s">
        <v>533</v>
      </c>
      <c r="S80" t="str">
        <f>INDEX(allsections[[S]:[Order]],MATCH(PIs[[#This Row],[SSGUID]],allsections[SGUID],0),1)</f>
        <v xml:space="preserve">FO 04.01 Soil conservation
</v>
      </c>
      <c r="T80"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80" t="str">
        <f>INDEX(#REF!,MATCH(PIs[[#This Row],[GUID]],#REF!,0),2)</f>
        <v>6WUvJ8mCZ5jZz6OMmg6bGM</v>
      </c>
      <c r="V80" t="b">
        <v>0</v>
      </c>
    </row>
    <row r="81" spans="1:22" ht="409.5" x14ac:dyDescent="0.35">
      <c r="A81" t="s">
        <v>560</v>
      </c>
      <c r="C81" t="s">
        <v>561</v>
      </c>
      <c r="D81" t="s">
        <v>562</v>
      </c>
      <c r="E81" s="48" t="s">
        <v>563</v>
      </c>
      <c r="F81" t="s">
        <v>564</v>
      </c>
      <c r="G81" s="48" t="s">
        <v>565</v>
      </c>
      <c r="H81" t="s">
        <v>293</v>
      </c>
      <c r="I81" t="str">
        <f>INDEX(Level[Level],MATCH(PIs[[#This Row],[L]],Level[GUID],0),1)</f>
        <v>Recom.</v>
      </c>
      <c r="N81" t="s">
        <v>507</v>
      </c>
      <c r="O81" t="str">
        <f>INDEX(allsections[[S]:[Order]],MATCH(PIs[[#This Row],[SGUID]],allsections[SGUID],0),1)</f>
        <v xml:space="preserve">FO 11 ENERGY EFFICIENCY </v>
      </c>
      <c r="P81" t="str">
        <f>INDEX(allsections[[S]:[Order]],MATCH(PIs[[#This Row],[SGUID]],allsections[SGUID],0),2)</f>
        <v>-</v>
      </c>
      <c r="Q81">
        <f>INDEX(allsections[[S]:[Order]],MATCH(PIs[[#This Row],[SGUID]],allsections[SGUID],0),3)</f>
        <v>11</v>
      </c>
      <c r="R81" t="s">
        <v>58</v>
      </c>
      <c r="S81" t="str">
        <f>INDEX(allsections[[S]:[Order]],MATCH(PIs[[#This Row],[SSGUID]],allsections[SGUID],0),1)</f>
        <v>-</v>
      </c>
      <c r="T81" t="str">
        <f>INDEX(allsections[[S]:[Order]],MATCH(PIs[[#This Row],[SSGUID]],allsections[SGUID],0),2)</f>
        <v>-</v>
      </c>
      <c r="U81">
        <f>INDEX(#REF!,MATCH(PIs[[#This Row],[GUID]],#REF!,0),2)</f>
        <v>0</v>
      </c>
      <c r="V81" t="b">
        <v>0</v>
      </c>
    </row>
    <row r="82" spans="1:22" ht="409.5" x14ac:dyDescent="0.35">
      <c r="A82" t="s">
        <v>566</v>
      </c>
      <c r="C82" t="s">
        <v>567</v>
      </c>
      <c r="D82" t="s">
        <v>568</v>
      </c>
      <c r="E82" t="s">
        <v>569</v>
      </c>
      <c r="F82" t="s">
        <v>570</v>
      </c>
      <c r="G82" s="48" t="s">
        <v>571</v>
      </c>
      <c r="H82" t="s">
        <v>48</v>
      </c>
      <c r="I82" t="str">
        <f>INDEX(Level[Level],MATCH(PIs[[#This Row],[L]],Level[GUID],0),1)</f>
        <v>Major Must</v>
      </c>
      <c r="N82" t="s">
        <v>507</v>
      </c>
      <c r="O82" t="str">
        <f>INDEX(allsections[[S]:[Order]],MATCH(PIs[[#This Row],[SGUID]],allsections[SGUID],0),1)</f>
        <v xml:space="preserve">FO 11 ENERGY EFFICIENCY </v>
      </c>
      <c r="P82" t="str">
        <f>INDEX(allsections[[S]:[Order]],MATCH(PIs[[#This Row],[SGUID]],allsections[SGUID],0),2)</f>
        <v>-</v>
      </c>
      <c r="Q82">
        <f>INDEX(allsections[[S]:[Order]],MATCH(PIs[[#This Row],[SGUID]],allsections[SGUID],0),3)</f>
        <v>11</v>
      </c>
      <c r="R82" t="s">
        <v>58</v>
      </c>
      <c r="S82" t="str">
        <f>INDEX(allsections[[S]:[Order]],MATCH(PIs[[#This Row],[SSGUID]],allsections[SGUID],0),1)</f>
        <v>-</v>
      </c>
      <c r="T82" t="str">
        <f>INDEX(allsections[[S]:[Order]],MATCH(PIs[[#This Row],[SSGUID]],allsections[SGUID],0),2)</f>
        <v>-</v>
      </c>
      <c r="U82">
        <f>INDEX(#REF!,MATCH(PIs[[#This Row],[GUID]],#REF!,0),2)</f>
        <v>0</v>
      </c>
      <c r="V82" t="b">
        <v>0</v>
      </c>
    </row>
    <row r="83" spans="1:22" ht="409.5" x14ac:dyDescent="0.35">
      <c r="A83" t="s">
        <v>572</v>
      </c>
      <c r="C83" t="s">
        <v>573</v>
      </c>
      <c r="D83" t="s">
        <v>574</v>
      </c>
      <c r="E83" t="s">
        <v>575</v>
      </c>
      <c r="F83" t="s">
        <v>576</v>
      </c>
      <c r="G83" s="48" t="s">
        <v>577</v>
      </c>
      <c r="H83" t="s">
        <v>293</v>
      </c>
      <c r="I83" t="str">
        <f>INDEX(Level[Level],MATCH(PIs[[#This Row],[L]],Level[GUID],0),1)</f>
        <v>Recom.</v>
      </c>
      <c r="N83" t="s">
        <v>57</v>
      </c>
      <c r="O83" t="str">
        <f>INDEX(allsections[[S]:[Order]],MATCH(PIs[[#This Row],[SGUID]],allsections[SGUID],0),1)</f>
        <v xml:space="preserve">FO 10 BIODIVERSITY 
</v>
      </c>
      <c r="P83" t="str">
        <f>INDEX(allsections[[S]:[Order]],MATCH(PIs[[#This Row],[SGUID]],allsections[SGUID],0),2)</f>
        <v>-</v>
      </c>
      <c r="Q83">
        <f>INDEX(allsections[[S]:[Order]],MATCH(PIs[[#This Row],[SGUID]],allsections[SGUID],0),3)</f>
        <v>10</v>
      </c>
      <c r="R83" t="s">
        <v>58</v>
      </c>
      <c r="S83" t="str">
        <f>INDEX(allsections[[S]:[Order]],MATCH(PIs[[#This Row],[SSGUID]],allsections[SGUID],0),1)</f>
        <v>-</v>
      </c>
      <c r="T83" t="str">
        <f>INDEX(allsections[[S]:[Order]],MATCH(PIs[[#This Row],[SSGUID]],allsections[SGUID],0),2)</f>
        <v>-</v>
      </c>
      <c r="U83">
        <f>INDEX(#REF!,MATCH(PIs[[#This Row],[GUID]],#REF!,0),2)</f>
        <v>0</v>
      </c>
      <c r="V83" t="b">
        <v>0</v>
      </c>
    </row>
    <row r="84" spans="1:22" ht="409.5" x14ac:dyDescent="0.35">
      <c r="A84" t="s">
        <v>578</v>
      </c>
      <c r="C84" t="s">
        <v>579</v>
      </c>
      <c r="D84" t="s">
        <v>580</v>
      </c>
      <c r="E84" t="s">
        <v>581</v>
      </c>
      <c r="F84" t="s">
        <v>582</v>
      </c>
      <c r="G84" s="48" t="s">
        <v>583</v>
      </c>
      <c r="H84" t="s">
        <v>293</v>
      </c>
      <c r="I84" t="str">
        <f>INDEX(Level[Level],MATCH(PIs[[#This Row],[L]],Level[GUID],0),1)</f>
        <v>Recom.</v>
      </c>
      <c r="N84" t="s">
        <v>57</v>
      </c>
      <c r="O84" t="str">
        <f>INDEX(allsections[[S]:[Order]],MATCH(PIs[[#This Row],[SGUID]],allsections[SGUID],0),1)</f>
        <v xml:space="preserve">FO 10 BIODIVERSITY 
</v>
      </c>
      <c r="P84" t="str">
        <f>INDEX(allsections[[S]:[Order]],MATCH(PIs[[#This Row],[SGUID]],allsections[SGUID],0),2)</f>
        <v>-</v>
      </c>
      <c r="Q84">
        <f>INDEX(allsections[[S]:[Order]],MATCH(PIs[[#This Row],[SGUID]],allsections[SGUID],0),3)</f>
        <v>10</v>
      </c>
      <c r="R84" t="s">
        <v>58</v>
      </c>
      <c r="S84" t="str">
        <f>INDEX(allsections[[S]:[Order]],MATCH(PIs[[#This Row],[SSGUID]],allsections[SGUID],0),1)</f>
        <v>-</v>
      </c>
      <c r="T84" t="str">
        <f>INDEX(allsections[[S]:[Order]],MATCH(PIs[[#This Row],[SSGUID]],allsections[SGUID],0),2)</f>
        <v>-</v>
      </c>
      <c r="U84">
        <f>INDEX(#REF!,MATCH(PIs[[#This Row],[GUID]],#REF!,0),2)</f>
        <v>0</v>
      </c>
      <c r="V84" t="b">
        <v>0</v>
      </c>
    </row>
    <row r="85" spans="1:22" ht="409.5" x14ac:dyDescent="0.35">
      <c r="A85" t="s">
        <v>584</v>
      </c>
      <c r="C85" t="s">
        <v>585</v>
      </c>
      <c r="D85" t="s">
        <v>586</v>
      </c>
      <c r="E85" t="s">
        <v>587</v>
      </c>
      <c r="F85" t="s">
        <v>588</v>
      </c>
      <c r="G85" s="48" t="s">
        <v>589</v>
      </c>
      <c r="H85" t="s">
        <v>48</v>
      </c>
      <c r="I85" t="str">
        <f>INDEX(Level[Level],MATCH(PIs[[#This Row],[L]],Level[GUID],0),1)</f>
        <v>Major Must</v>
      </c>
      <c r="N85" t="s">
        <v>57</v>
      </c>
      <c r="O85" t="str">
        <f>INDEX(allsections[[S]:[Order]],MATCH(PIs[[#This Row],[SGUID]],allsections[SGUID],0),1)</f>
        <v xml:space="preserve">FO 10 BIODIVERSITY 
</v>
      </c>
      <c r="P85" t="str">
        <f>INDEX(allsections[[S]:[Order]],MATCH(PIs[[#This Row],[SGUID]],allsections[SGUID],0),2)</f>
        <v>-</v>
      </c>
      <c r="Q85">
        <f>INDEX(allsections[[S]:[Order]],MATCH(PIs[[#This Row],[SGUID]],allsections[SGUID],0),3)</f>
        <v>10</v>
      </c>
      <c r="R85" t="s">
        <v>58</v>
      </c>
      <c r="S85" t="str">
        <f>INDEX(allsections[[S]:[Order]],MATCH(PIs[[#This Row],[SSGUID]],allsections[SGUID],0),1)</f>
        <v>-</v>
      </c>
      <c r="T85" t="str">
        <f>INDEX(allsections[[S]:[Order]],MATCH(PIs[[#This Row],[SSGUID]],allsections[SGUID],0),2)</f>
        <v>-</v>
      </c>
      <c r="U85">
        <f>INDEX(#REF!,MATCH(PIs[[#This Row],[GUID]],#REF!,0),2)</f>
        <v>0</v>
      </c>
      <c r="V85" t="b">
        <v>0</v>
      </c>
    </row>
    <row r="86" spans="1:22" ht="409.5" x14ac:dyDescent="0.35">
      <c r="A86" t="s">
        <v>590</v>
      </c>
      <c r="C86" t="s">
        <v>591</v>
      </c>
      <c r="D86" t="s">
        <v>592</v>
      </c>
      <c r="E86" t="s">
        <v>593</v>
      </c>
      <c r="F86" t="s">
        <v>594</v>
      </c>
      <c r="G86" s="48" t="s">
        <v>595</v>
      </c>
      <c r="H86" t="s">
        <v>293</v>
      </c>
      <c r="I86" t="str">
        <f>INDEX(Level[Level],MATCH(PIs[[#This Row],[L]],Level[GUID],0),1)</f>
        <v>Recom.</v>
      </c>
      <c r="N86" t="s">
        <v>57</v>
      </c>
      <c r="O86" t="str">
        <f>INDEX(allsections[[S]:[Order]],MATCH(PIs[[#This Row],[SGUID]],allsections[SGUID],0),1)</f>
        <v xml:space="preserve">FO 10 BIODIVERSITY 
</v>
      </c>
      <c r="P86" t="str">
        <f>INDEX(allsections[[S]:[Order]],MATCH(PIs[[#This Row],[SGUID]],allsections[SGUID],0),2)</f>
        <v>-</v>
      </c>
      <c r="Q86">
        <f>INDEX(allsections[[S]:[Order]],MATCH(PIs[[#This Row],[SGUID]],allsections[SGUID],0),3)</f>
        <v>10</v>
      </c>
      <c r="R86" t="s">
        <v>58</v>
      </c>
      <c r="S86" t="str">
        <f>INDEX(allsections[[S]:[Order]],MATCH(PIs[[#This Row],[SSGUID]],allsections[SGUID],0),1)</f>
        <v>-</v>
      </c>
      <c r="T86" t="str">
        <f>INDEX(allsections[[S]:[Order]],MATCH(PIs[[#This Row],[SSGUID]],allsections[SGUID],0),2)</f>
        <v>-</v>
      </c>
      <c r="U86">
        <f>INDEX(#REF!,MATCH(PIs[[#This Row],[GUID]],#REF!,0),2)</f>
        <v>0</v>
      </c>
      <c r="V86" t="b">
        <v>0</v>
      </c>
    </row>
    <row r="87" spans="1:22" ht="409.5" x14ac:dyDescent="0.35">
      <c r="A87" t="s">
        <v>596</v>
      </c>
      <c r="C87" t="s">
        <v>597</v>
      </c>
      <c r="D87" t="s">
        <v>598</v>
      </c>
      <c r="E87" t="s">
        <v>599</v>
      </c>
      <c r="F87" t="s">
        <v>600</v>
      </c>
      <c r="G87" s="48" t="s">
        <v>601</v>
      </c>
      <c r="H87" t="s">
        <v>73</v>
      </c>
      <c r="I87" t="str">
        <f>INDEX(Level[Level],MATCH(PIs[[#This Row],[L]],Level[GUID],0),1)</f>
        <v>Minor Must</v>
      </c>
      <c r="N87" t="s">
        <v>57</v>
      </c>
      <c r="O87" t="str">
        <f>INDEX(allsections[[S]:[Order]],MATCH(PIs[[#This Row],[SGUID]],allsections[SGUID],0),1)</f>
        <v xml:space="preserve">FO 10 BIODIVERSITY 
</v>
      </c>
      <c r="P87" t="str">
        <f>INDEX(allsections[[S]:[Order]],MATCH(PIs[[#This Row],[SGUID]],allsections[SGUID],0),2)</f>
        <v>-</v>
      </c>
      <c r="Q87">
        <f>INDEX(allsections[[S]:[Order]],MATCH(PIs[[#This Row],[SGUID]],allsections[SGUID],0),3)</f>
        <v>10</v>
      </c>
      <c r="R87" t="s">
        <v>58</v>
      </c>
      <c r="S87" t="str">
        <f>INDEX(allsections[[S]:[Order]],MATCH(PIs[[#This Row],[SSGUID]],allsections[SGUID],0),1)</f>
        <v>-</v>
      </c>
      <c r="T87" t="str">
        <f>INDEX(allsections[[S]:[Order]],MATCH(PIs[[#This Row],[SSGUID]],allsections[SGUID],0),2)</f>
        <v>-</v>
      </c>
      <c r="U87" t="str">
        <f>INDEX(#REF!,MATCH(PIs[[#This Row],[GUID]],#REF!,0),2)</f>
        <v>4pStMx8J9zdTA08NPOZK8J</v>
      </c>
      <c r="V87" t="b">
        <v>0</v>
      </c>
    </row>
    <row r="88" spans="1:22" ht="409.5" x14ac:dyDescent="0.35">
      <c r="A88" t="s">
        <v>602</v>
      </c>
      <c r="C88" t="s">
        <v>603</v>
      </c>
      <c r="D88" t="s">
        <v>604</v>
      </c>
      <c r="E88" t="s">
        <v>605</v>
      </c>
      <c r="F88" t="s">
        <v>606</v>
      </c>
      <c r="G88" s="48" t="s">
        <v>607</v>
      </c>
      <c r="H88" t="s">
        <v>73</v>
      </c>
      <c r="I88" t="str">
        <f>INDEX(Level[Level],MATCH(PIs[[#This Row],[L]],Level[GUID],0),1)</f>
        <v>Minor Must</v>
      </c>
      <c r="N88" t="s">
        <v>57</v>
      </c>
      <c r="O88" t="str">
        <f>INDEX(allsections[[S]:[Order]],MATCH(PIs[[#This Row],[SGUID]],allsections[SGUID],0),1)</f>
        <v xml:space="preserve">FO 10 BIODIVERSITY 
</v>
      </c>
      <c r="P88" t="str">
        <f>INDEX(allsections[[S]:[Order]],MATCH(PIs[[#This Row],[SGUID]],allsections[SGUID],0),2)</f>
        <v>-</v>
      </c>
      <c r="Q88">
        <f>INDEX(allsections[[S]:[Order]],MATCH(PIs[[#This Row],[SGUID]],allsections[SGUID],0),3)</f>
        <v>10</v>
      </c>
      <c r="R88" t="s">
        <v>58</v>
      </c>
      <c r="S88" t="str">
        <f>INDEX(allsections[[S]:[Order]],MATCH(PIs[[#This Row],[SSGUID]],allsections[SGUID],0),1)</f>
        <v>-</v>
      </c>
      <c r="T88" t="str">
        <f>INDEX(allsections[[S]:[Order]],MATCH(PIs[[#This Row],[SSGUID]],allsections[SGUID],0),2)</f>
        <v>-</v>
      </c>
      <c r="U88" t="str">
        <f>INDEX(#REF!,MATCH(PIs[[#This Row],[GUID]],#REF!,0),2)</f>
        <v>4pStMx8J9zdTA08NPOZK8J</v>
      </c>
      <c r="V88" t="b">
        <v>0</v>
      </c>
    </row>
    <row r="89" spans="1:22" ht="409.5" x14ac:dyDescent="0.35">
      <c r="A89" t="s">
        <v>608</v>
      </c>
      <c r="C89" t="s">
        <v>609</v>
      </c>
      <c r="D89" t="s">
        <v>610</v>
      </c>
      <c r="E89" t="s">
        <v>611</v>
      </c>
      <c r="F89" t="s">
        <v>612</v>
      </c>
      <c r="G89" s="48" t="s">
        <v>613</v>
      </c>
      <c r="H89" t="s">
        <v>48</v>
      </c>
      <c r="I89" t="str">
        <f>INDEX(Level[Level],MATCH(PIs[[#This Row],[L]],Level[GUID],0),1)</f>
        <v>Major Must</v>
      </c>
      <c r="N89" t="s">
        <v>614</v>
      </c>
      <c r="O89" t="str">
        <f>INDEX(allsections[[S]:[Order]],MATCH(PIs[[#This Row],[SGUID]],allsections[SGUID],0),1)</f>
        <v>FO 13 WORKERS’ WELFARE</v>
      </c>
      <c r="P89" t="str">
        <f>INDEX(allsections[[S]:[Order]],MATCH(PIs[[#This Row],[SGUID]],allsections[SGUID],0),2)</f>
        <v>-</v>
      </c>
      <c r="Q89">
        <f>INDEX(allsections[[S]:[Order]],MATCH(PIs[[#This Row],[SGUID]],allsections[SGUID],0),3)</f>
        <v>13</v>
      </c>
      <c r="R89" t="s">
        <v>58</v>
      </c>
      <c r="S89" t="str">
        <f>INDEX(allsections[[S]:[Order]],MATCH(PIs[[#This Row],[SSGUID]],allsections[SGUID],0),1)</f>
        <v>-</v>
      </c>
      <c r="T89" t="str">
        <f>INDEX(allsections[[S]:[Order]],MATCH(PIs[[#This Row],[SSGUID]],allsections[SGUID],0),2)</f>
        <v>-</v>
      </c>
      <c r="U89">
        <f>INDEX(#REF!,MATCH(PIs[[#This Row],[GUID]],#REF!,0),2)</f>
        <v>0</v>
      </c>
      <c r="V89" t="b">
        <v>0</v>
      </c>
    </row>
    <row r="90" spans="1:22" x14ac:dyDescent="0.35">
      <c r="A90" t="s">
        <v>615</v>
      </c>
      <c r="C90" t="s">
        <v>616</v>
      </c>
      <c r="D90" t="s">
        <v>617</v>
      </c>
      <c r="E90" t="s">
        <v>618</v>
      </c>
      <c r="F90" t="s">
        <v>619</v>
      </c>
      <c r="G90" t="s">
        <v>620</v>
      </c>
      <c r="H90" t="s">
        <v>48</v>
      </c>
      <c r="I90" t="str">
        <f>INDEX(Level[Level],MATCH(PIs[[#This Row],[L]],Level[GUID],0),1)</f>
        <v>Major Must</v>
      </c>
      <c r="N90" t="s">
        <v>614</v>
      </c>
      <c r="O90" t="str">
        <f>INDEX(allsections[[S]:[Order]],MATCH(PIs[[#This Row],[SGUID]],allsections[SGUID],0),1)</f>
        <v>FO 13 WORKERS’ WELFARE</v>
      </c>
      <c r="P90" t="str">
        <f>INDEX(allsections[[S]:[Order]],MATCH(PIs[[#This Row],[SGUID]],allsections[SGUID],0),2)</f>
        <v>-</v>
      </c>
      <c r="Q90">
        <f>INDEX(allsections[[S]:[Order]],MATCH(PIs[[#This Row],[SGUID]],allsections[SGUID],0),3)</f>
        <v>13</v>
      </c>
      <c r="R90" t="s">
        <v>58</v>
      </c>
      <c r="S90" t="str">
        <f>INDEX(allsections[[S]:[Order]],MATCH(PIs[[#This Row],[SSGUID]],allsections[SGUID],0),1)</f>
        <v>-</v>
      </c>
      <c r="T90" t="str">
        <f>INDEX(allsections[[S]:[Order]],MATCH(PIs[[#This Row],[SSGUID]],allsections[SGUID],0),2)</f>
        <v>-</v>
      </c>
      <c r="U90">
        <f>INDEX(#REF!,MATCH(PIs[[#This Row],[GUID]],#REF!,0),2)</f>
        <v>0</v>
      </c>
      <c r="V90" t="b">
        <v>0</v>
      </c>
    </row>
    <row r="91" spans="1:22" ht="409.5" x14ac:dyDescent="0.35">
      <c r="A91" t="s">
        <v>621</v>
      </c>
      <c r="C91" t="s">
        <v>622</v>
      </c>
      <c r="D91" t="s">
        <v>623</v>
      </c>
      <c r="E91" t="s">
        <v>624</v>
      </c>
      <c r="F91" t="s">
        <v>625</v>
      </c>
      <c r="G91" s="48" t="s">
        <v>626</v>
      </c>
      <c r="H91" t="s">
        <v>293</v>
      </c>
      <c r="I91" t="str">
        <f>INDEX(Level[Level],MATCH(PIs[[#This Row],[L]],Level[GUID],0),1)</f>
        <v>Recom.</v>
      </c>
      <c r="N91" t="s">
        <v>57</v>
      </c>
      <c r="O91" t="str">
        <f>INDEX(allsections[[S]:[Order]],MATCH(PIs[[#This Row],[SGUID]],allsections[SGUID],0),1)</f>
        <v xml:space="preserve">FO 10 BIODIVERSITY 
</v>
      </c>
      <c r="P91" t="str">
        <f>INDEX(allsections[[S]:[Order]],MATCH(PIs[[#This Row],[SGUID]],allsections[SGUID],0),2)</f>
        <v>-</v>
      </c>
      <c r="Q91">
        <f>INDEX(allsections[[S]:[Order]],MATCH(PIs[[#This Row],[SGUID]],allsections[SGUID],0),3)</f>
        <v>10</v>
      </c>
      <c r="R91" t="s">
        <v>58</v>
      </c>
      <c r="S91" t="str">
        <f>INDEX(allsections[[S]:[Order]],MATCH(PIs[[#This Row],[SSGUID]],allsections[SGUID],0),1)</f>
        <v>-</v>
      </c>
      <c r="T91" t="str">
        <f>INDEX(allsections[[S]:[Order]],MATCH(PIs[[#This Row],[SSGUID]],allsections[SGUID],0),2)</f>
        <v>-</v>
      </c>
      <c r="U91" t="str">
        <f>INDEX(#REF!,MATCH(PIs[[#This Row],[GUID]],#REF!,0),2)</f>
        <v>4pStMx8J9zdTA08NPOZK8J</v>
      </c>
      <c r="V91" t="b">
        <v>0</v>
      </c>
    </row>
    <row r="92" spans="1:22" ht="409.5" x14ac:dyDescent="0.35">
      <c r="A92" t="s">
        <v>627</v>
      </c>
      <c r="C92" t="s">
        <v>628</v>
      </c>
      <c r="D92" t="s">
        <v>629</v>
      </c>
      <c r="E92" t="s">
        <v>630</v>
      </c>
      <c r="F92" t="s">
        <v>631</v>
      </c>
      <c r="G92" s="48" t="s">
        <v>632</v>
      </c>
      <c r="H92" t="s">
        <v>73</v>
      </c>
      <c r="I92" t="str">
        <f>INDEX(Level[Level],MATCH(PIs[[#This Row],[L]],Level[GUID],0),1)</f>
        <v>Minor Must</v>
      </c>
      <c r="N92" t="s">
        <v>614</v>
      </c>
      <c r="O92" t="str">
        <f>INDEX(allsections[[S]:[Order]],MATCH(PIs[[#This Row],[SGUID]],allsections[SGUID],0),1)</f>
        <v>FO 13 WORKERS’ WELFARE</v>
      </c>
      <c r="P92" t="str">
        <f>INDEX(allsections[[S]:[Order]],MATCH(PIs[[#This Row],[SGUID]],allsections[SGUID],0),2)</f>
        <v>-</v>
      </c>
      <c r="Q92">
        <f>INDEX(allsections[[S]:[Order]],MATCH(PIs[[#This Row],[SGUID]],allsections[SGUID],0),3)</f>
        <v>13</v>
      </c>
      <c r="R92" t="s">
        <v>58</v>
      </c>
      <c r="S92" t="str">
        <f>INDEX(allsections[[S]:[Order]],MATCH(PIs[[#This Row],[SSGUID]],allsections[SGUID],0),1)</f>
        <v>-</v>
      </c>
      <c r="T92" t="str">
        <f>INDEX(allsections[[S]:[Order]],MATCH(PIs[[#This Row],[SSGUID]],allsections[SGUID],0),2)</f>
        <v>-</v>
      </c>
      <c r="U92">
        <f>INDEX(#REF!,MATCH(PIs[[#This Row],[GUID]],#REF!,0),2)</f>
        <v>0</v>
      </c>
      <c r="V92" t="b">
        <v>0</v>
      </c>
    </row>
    <row r="93" spans="1:22" x14ac:dyDescent="0.35">
      <c r="A93" t="s">
        <v>633</v>
      </c>
      <c r="C93" t="s">
        <v>634</v>
      </c>
      <c r="D93" t="s">
        <v>635</v>
      </c>
      <c r="E93" t="s">
        <v>636</v>
      </c>
      <c r="F93" t="s">
        <v>637</v>
      </c>
      <c r="G93" t="s">
        <v>638</v>
      </c>
      <c r="H93" t="s">
        <v>73</v>
      </c>
      <c r="I93" t="str">
        <f>INDEX(Level[Level],MATCH(PIs[[#This Row],[L]],Level[GUID],0),1)</f>
        <v>Minor Must</v>
      </c>
      <c r="N93" t="s">
        <v>614</v>
      </c>
      <c r="O93" t="str">
        <f>INDEX(allsections[[S]:[Order]],MATCH(PIs[[#This Row],[SGUID]],allsections[SGUID],0),1)</f>
        <v>FO 13 WORKERS’ WELFARE</v>
      </c>
      <c r="P93" t="str">
        <f>INDEX(allsections[[S]:[Order]],MATCH(PIs[[#This Row],[SGUID]],allsections[SGUID],0),2)</f>
        <v>-</v>
      </c>
      <c r="Q93">
        <f>INDEX(allsections[[S]:[Order]],MATCH(PIs[[#This Row],[SGUID]],allsections[SGUID],0),3)</f>
        <v>13</v>
      </c>
      <c r="R93" t="s">
        <v>58</v>
      </c>
      <c r="S93" t="str">
        <f>INDEX(allsections[[S]:[Order]],MATCH(PIs[[#This Row],[SSGUID]],allsections[SGUID],0),1)</f>
        <v>-</v>
      </c>
      <c r="T93" t="str">
        <f>INDEX(allsections[[S]:[Order]],MATCH(PIs[[#This Row],[SSGUID]],allsections[SGUID],0),2)</f>
        <v>-</v>
      </c>
      <c r="U93">
        <f>INDEX(#REF!,MATCH(PIs[[#This Row],[GUID]],#REF!,0),2)</f>
        <v>0</v>
      </c>
      <c r="V93" t="b">
        <v>0</v>
      </c>
    </row>
    <row r="94" spans="1:22" x14ac:dyDescent="0.35">
      <c r="A94" t="s">
        <v>639</v>
      </c>
      <c r="C94" t="s">
        <v>640</v>
      </c>
      <c r="D94" t="s">
        <v>641</v>
      </c>
      <c r="E94" t="s">
        <v>642</v>
      </c>
      <c r="F94" t="s">
        <v>643</v>
      </c>
      <c r="G94" t="s">
        <v>644</v>
      </c>
      <c r="H94" t="s">
        <v>73</v>
      </c>
      <c r="I94" t="str">
        <f>INDEX(Level[Level],MATCH(PIs[[#This Row],[L]],Level[GUID],0),1)</f>
        <v>Minor Must</v>
      </c>
      <c r="N94" t="s">
        <v>65</v>
      </c>
      <c r="O94" t="str">
        <f>INDEX(allsections[[S]:[Order]],MATCH(PIs[[#This Row],[SGUID]],allsections[SGUID],0),1)</f>
        <v>FO 07 PLANT PROTECTION PRODUCTS</v>
      </c>
      <c r="P94" t="str">
        <f>INDEX(allsections[[S]:[Order]],MATCH(PIs[[#This Row],[SGUID]],allsections[SGUID],0),2)</f>
        <v>-</v>
      </c>
      <c r="Q94">
        <f>INDEX(allsections[[S]:[Order]],MATCH(PIs[[#This Row],[SGUID]],allsections[SGUID],0),3)</f>
        <v>7</v>
      </c>
      <c r="R94" t="s">
        <v>66</v>
      </c>
      <c r="S94" t="str">
        <f>INDEX(allsections[[S]:[Order]],MATCH(PIs[[#This Row],[SSGUID]],allsections[SGUID],0),1)</f>
        <v>FO 07.05 Plant protection product handling</v>
      </c>
      <c r="T94" t="str">
        <f>INDEX(allsections[[S]:[Order]],MATCH(PIs[[#This Row],[SSGUID]],allsections[SGUID],0),2)</f>
        <v>-</v>
      </c>
      <c r="U94" t="str">
        <f>INDEX(#REF!,MATCH(PIs[[#This Row],[GUID]],#REF!,0),2)</f>
        <v>78wVA7YnBFnvaegzh1b0Ty</v>
      </c>
      <c r="V94" t="b">
        <v>0</v>
      </c>
    </row>
    <row r="95" spans="1:22" x14ac:dyDescent="0.35">
      <c r="A95" t="s">
        <v>645</v>
      </c>
      <c r="C95" t="s">
        <v>646</v>
      </c>
      <c r="D95" t="s">
        <v>647</v>
      </c>
      <c r="E95" t="s">
        <v>648</v>
      </c>
      <c r="F95" t="s">
        <v>649</v>
      </c>
      <c r="G95" t="s">
        <v>650</v>
      </c>
      <c r="H95" t="s">
        <v>48</v>
      </c>
      <c r="I95" t="str">
        <f>INDEX(Level[Level],MATCH(PIs[[#This Row],[L]],Level[GUID],0),1)</f>
        <v>Major Must</v>
      </c>
      <c r="N95" t="s">
        <v>65</v>
      </c>
      <c r="O95" t="str">
        <f>INDEX(allsections[[S]:[Order]],MATCH(PIs[[#This Row],[SGUID]],allsections[SGUID],0),1)</f>
        <v>FO 07 PLANT PROTECTION PRODUCTS</v>
      </c>
      <c r="P95" t="str">
        <f>INDEX(allsections[[S]:[Order]],MATCH(PIs[[#This Row],[SGUID]],allsections[SGUID],0),2)</f>
        <v>-</v>
      </c>
      <c r="Q95">
        <f>INDEX(allsections[[S]:[Order]],MATCH(PIs[[#This Row],[SGUID]],allsections[SGUID],0),3)</f>
        <v>7</v>
      </c>
      <c r="R95" t="s">
        <v>66</v>
      </c>
      <c r="S95" t="str">
        <f>INDEX(allsections[[S]:[Order]],MATCH(PIs[[#This Row],[SSGUID]],allsections[SGUID],0),1)</f>
        <v>FO 07.05 Plant protection product handling</v>
      </c>
      <c r="T95" t="str">
        <f>INDEX(allsections[[S]:[Order]],MATCH(PIs[[#This Row],[SSGUID]],allsections[SGUID],0),2)</f>
        <v>-</v>
      </c>
      <c r="U95" t="str">
        <f>INDEX(#REF!,MATCH(PIs[[#This Row],[GUID]],#REF!,0),2)</f>
        <v>78wVA7YnBFnvaegzh1b0Ty</v>
      </c>
      <c r="V95" t="b">
        <v>0</v>
      </c>
    </row>
    <row r="96" spans="1:22" x14ac:dyDescent="0.35">
      <c r="A96" t="s">
        <v>651</v>
      </c>
      <c r="C96" t="s">
        <v>652</v>
      </c>
      <c r="D96" t="s">
        <v>653</v>
      </c>
      <c r="E96" t="s">
        <v>654</v>
      </c>
      <c r="F96" t="s">
        <v>655</v>
      </c>
      <c r="G96" t="s">
        <v>656</v>
      </c>
      <c r="H96" t="s">
        <v>73</v>
      </c>
      <c r="I96" t="str">
        <f>INDEX(Level[Level],MATCH(PIs[[#This Row],[L]],Level[GUID],0),1)</f>
        <v>Minor Must</v>
      </c>
      <c r="N96" t="s">
        <v>65</v>
      </c>
      <c r="O96" t="str">
        <f>INDEX(allsections[[S]:[Order]],MATCH(PIs[[#This Row],[SGUID]],allsections[SGUID],0),1)</f>
        <v>FO 07 PLANT PROTECTION PRODUCTS</v>
      </c>
      <c r="P96" t="str">
        <f>INDEX(allsections[[S]:[Order]],MATCH(PIs[[#This Row],[SGUID]],allsections[SGUID],0),2)</f>
        <v>-</v>
      </c>
      <c r="Q96">
        <f>INDEX(allsections[[S]:[Order]],MATCH(PIs[[#This Row],[SGUID]],allsections[SGUID],0),3)</f>
        <v>7</v>
      </c>
      <c r="R96" t="s">
        <v>267</v>
      </c>
      <c r="S96" t="str">
        <f>INDEX(allsections[[S]:[Order]],MATCH(PIs[[#This Row],[SSGUID]],allsections[SGUID],0),1)</f>
        <v>FO 07.04 Plant protection product and postharvest treatment product storage</v>
      </c>
      <c r="T96" t="str">
        <f>INDEX(allsections[[S]:[Order]],MATCH(PIs[[#This Row],[SSGUID]],allsections[SGUID],0),2)</f>
        <v>-</v>
      </c>
      <c r="U96" t="str">
        <f>INDEX(#REF!,MATCH(PIs[[#This Row],[GUID]],#REF!,0),2)</f>
        <v>78wVA7YnBFnvaegzh1b0Ty</v>
      </c>
      <c r="V96" t="b">
        <v>0</v>
      </c>
    </row>
    <row r="97" spans="1:23" ht="409.5" x14ac:dyDescent="0.35">
      <c r="A97" t="s">
        <v>657</v>
      </c>
      <c r="C97" t="s">
        <v>658</v>
      </c>
      <c r="D97" t="s">
        <v>659</v>
      </c>
      <c r="E97" t="s">
        <v>660</v>
      </c>
      <c r="F97" t="s">
        <v>661</v>
      </c>
      <c r="G97" s="48" t="s">
        <v>662</v>
      </c>
      <c r="H97" t="s">
        <v>48</v>
      </c>
      <c r="I97" t="str">
        <f>INDEX(Level[Level],MATCH(PIs[[#This Row],[L]],Level[GUID],0),1)</f>
        <v>Major Must</v>
      </c>
      <c r="N97" t="s">
        <v>65</v>
      </c>
      <c r="O97" t="str">
        <f>INDEX(allsections[[S]:[Order]],MATCH(PIs[[#This Row],[SGUID]],allsections[SGUID],0),1)</f>
        <v>FO 07 PLANT PROTECTION PRODUCTS</v>
      </c>
      <c r="P97" t="str">
        <f>INDEX(allsections[[S]:[Order]],MATCH(PIs[[#This Row],[SGUID]],allsections[SGUID],0),2)</f>
        <v>-</v>
      </c>
      <c r="Q97">
        <f>INDEX(allsections[[S]:[Order]],MATCH(PIs[[#This Row],[SGUID]],allsections[SGUID],0),3)</f>
        <v>7</v>
      </c>
      <c r="R97" t="s">
        <v>66</v>
      </c>
      <c r="S97" t="str">
        <f>INDEX(allsections[[S]:[Order]],MATCH(PIs[[#This Row],[SSGUID]],allsections[SGUID],0),1)</f>
        <v>FO 07.05 Plant protection product handling</v>
      </c>
      <c r="T97" t="str">
        <f>INDEX(allsections[[S]:[Order]],MATCH(PIs[[#This Row],[SSGUID]],allsections[SGUID],0),2)</f>
        <v>-</v>
      </c>
      <c r="U97" t="str">
        <f>INDEX(#REF!,MATCH(PIs[[#This Row],[GUID]],#REF!,0),2)</f>
        <v>78wVA7YnBFnvaegzh1b0Ty</v>
      </c>
      <c r="V97" t="b">
        <v>0</v>
      </c>
    </row>
    <row r="98" spans="1:23" x14ac:dyDescent="0.35">
      <c r="A98" t="s">
        <v>663</v>
      </c>
      <c r="C98" t="s">
        <v>664</v>
      </c>
      <c r="D98" t="s">
        <v>665</v>
      </c>
      <c r="E98" t="s">
        <v>666</v>
      </c>
      <c r="F98" t="s">
        <v>667</v>
      </c>
      <c r="G98" t="s">
        <v>668</v>
      </c>
      <c r="H98" t="s">
        <v>48</v>
      </c>
      <c r="I98" t="str">
        <f>INDEX(Level[Level],MATCH(PIs[[#This Row],[L]],Level[GUID],0),1)</f>
        <v>Major Must</v>
      </c>
      <c r="N98" t="s">
        <v>614</v>
      </c>
      <c r="O98" t="str">
        <f>INDEX(allsections[[S]:[Order]],MATCH(PIs[[#This Row],[SGUID]],allsections[SGUID],0),1)</f>
        <v>FO 13 WORKERS’ WELFARE</v>
      </c>
      <c r="P98" t="str">
        <f>INDEX(allsections[[S]:[Order]],MATCH(PIs[[#This Row],[SGUID]],allsections[SGUID],0),2)</f>
        <v>-</v>
      </c>
      <c r="Q98">
        <f>INDEX(allsections[[S]:[Order]],MATCH(PIs[[#This Row],[SGUID]],allsections[SGUID],0),3)</f>
        <v>13</v>
      </c>
      <c r="R98" t="s">
        <v>58</v>
      </c>
      <c r="S98" t="str">
        <f>INDEX(allsections[[S]:[Order]],MATCH(PIs[[#This Row],[SSGUID]],allsections[SGUID],0),1)</f>
        <v>-</v>
      </c>
      <c r="T98" t="str">
        <f>INDEX(allsections[[S]:[Order]],MATCH(PIs[[#This Row],[SSGUID]],allsections[SGUID],0),2)</f>
        <v>-</v>
      </c>
      <c r="U98">
        <f>INDEX(#REF!,MATCH(PIs[[#This Row],[GUID]],#REF!,0),2)</f>
        <v>0</v>
      </c>
      <c r="V98" t="b">
        <v>0</v>
      </c>
      <c r="W98" t="b">
        <v>1</v>
      </c>
    </row>
    <row r="99" spans="1:23" ht="409.5" x14ac:dyDescent="0.35">
      <c r="A99" t="s">
        <v>669</v>
      </c>
      <c r="C99" t="s">
        <v>670</v>
      </c>
      <c r="D99" t="s">
        <v>671</v>
      </c>
      <c r="E99" t="s">
        <v>672</v>
      </c>
      <c r="F99" t="s">
        <v>673</v>
      </c>
      <c r="G99" s="48" t="s">
        <v>674</v>
      </c>
      <c r="H99" t="s">
        <v>48</v>
      </c>
      <c r="I99" t="str">
        <f>INDEX(Level[Level],MATCH(PIs[[#This Row],[L]],Level[GUID],0),1)</f>
        <v>Major Must</v>
      </c>
      <c r="N99" t="s">
        <v>49</v>
      </c>
      <c r="O99" t="str">
        <f>INDEX(allsections[[S]:[Order]],MATCH(PIs[[#This Row],[SGUID]],allsections[SGUID],0),1)</f>
        <v xml:space="preserve">FO 01 MANAGEMENT </v>
      </c>
      <c r="P99" t="str">
        <f>INDEX(allsections[[S]:[Order]],MATCH(PIs[[#This Row],[SGUID]],allsections[SGUID],0),2)</f>
        <v>-</v>
      </c>
      <c r="Q99">
        <f>INDEX(allsections[[S]:[Order]],MATCH(PIs[[#This Row],[SGUID]],allsections[SGUID],0),3)</f>
        <v>1</v>
      </c>
      <c r="R99" t="s">
        <v>675</v>
      </c>
      <c r="S99" t="str">
        <f>INDEX(allsections[[S]:[Order]],MATCH(PIs[[#This Row],[SSGUID]],allsections[SGUID],0),1)</f>
        <v>FO 01.02 Outsourced activities</v>
      </c>
      <c r="T99" t="str">
        <f>INDEX(allsections[[S]:[Order]],MATCH(PIs[[#This Row],[SSGUID]],allsections[SGUID],0),2)</f>
        <v>-</v>
      </c>
      <c r="U99" t="str">
        <f>INDEX(#REF!,MATCH(PIs[[#This Row],[GUID]],#REF!,0),2)</f>
        <v>2X5jIQrwwam5QenXltA03n</v>
      </c>
      <c r="V99" t="b">
        <v>0</v>
      </c>
    </row>
    <row r="100" spans="1:23" ht="409.5" x14ac:dyDescent="0.35">
      <c r="A100" t="s">
        <v>676</v>
      </c>
      <c r="C100" t="s">
        <v>677</v>
      </c>
      <c r="D100" t="s">
        <v>678</v>
      </c>
      <c r="E100" t="s">
        <v>679</v>
      </c>
      <c r="F100" t="s">
        <v>680</v>
      </c>
      <c r="G100" s="48" t="s">
        <v>681</v>
      </c>
      <c r="H100" t="s">
        <v>73</v>
      </c>
      <c r="I100" t="str">
        <f>INDEX(Level[Level],MATCH(PIs[[#This Row],[L]],Level[GUID],0),1)</f>
        <v>Minor Must</v>
      </c>
      <c r="N100" t="s">
        <v>129</v>
      </c>
      <c r="O100" t="str">
        <f>INDEX(allsections[[S]:[Order]],MATCH(PIs[[#This Row],[SGUID]],allsections[SGUID],0),1)</f>
        <v>FO 09 WASTE MANAGEMENT</v>
      </c>
      <c r="P100" t="str">
        <f>INDEX(allsections[[S]:[Order]],MATCH(PIs[[#This Row],[SGUID]],allsections[SGUID],0),2)</f>
        <v>-</v>
      </c>
      <c r="Q100">
        <f>INDEX(allsections[[S]:[Order]],MATCH(PIs[[#This Row],[SGUID]],allsections[SGUID],0),3)</f>
        <v>9</v>
      </c>
      <c r="R100" t="s">
        <v>58</v>
      </c>
      <c r="S100" t="str">
        <f>INDEX(allsections[[S]:[Order]],MATCH(PIs[[#This Row],[SSGUID]],allsections[SGUID],0),1)</f>
        <v>-</v>
      </c>
      <c r="T100" t="str">
        <f>INDEX(allsections[[S]:[Order]],MATCH(PIs[[#This Row],[SSGUID]],allsections[SGUID],0),2)</f>
        <v>-</v>
      </c>
      <c r="U100">
        <f>INDEX(#REF!,MATCH(PIs[[#This Row],[GUID]],#REF!,0),2)</f>
        <v>0</v>
      </c>
      <c r="V100" t="b">
        <v>0</v>
      </c>
    </row>
    <row r="101" spans="1:23" x14ac:dyDescent="0.35">
      <c r="A101" t="s">
        <v>682</v>
      </c>
      <c r="C101" t="s">
        <v>683</v>
      </c>
      <c r="D101" t="s">
        <v>684</v>
      </c>
      <c r="E101" t="s">
        <v>685</v>
      </c>
      <c r="F101" t="s">
        <v>686</v>
      </c>
      <c r="G101" t="s">
        <v>687</v>
      </c>
      <c r="H101" t="s">
        <v>73</v>
      </c>
      <c r="I101" t="str">
        <f>INDEX(Level[Level],MATCH(PIs[[#This Row],[L]],Level[GUID],0),1)</f>
        <v>Minor Must</v>
      </c>
      <c r="N101" t="s">
        <v>65</v>
      </c>
      <c r="O101" t="str">
        <f>INDEX(allsections[[S]:[Order]],MATCH(PIs[[#This Row],[SGUID]],allsections[SGUID],0),1)</f>
        <v>FO 07 PLANT PROTECTION PRODUCTS</v>
      </c>
      <c r="P101" t="str">
        <f>INDEX(allsections[[S]:[Order]],MATCH(PIs[[#This Row],[SGUID]],allsections[SGUID],0),2)</f>
        <v>-</v>
      </c>
      <c r="Q101">
        <f>INDEX(allsections[[S]:[Order]],MATCH(PIs[[#This Row],[SGUID]],allsections[SGUID],0),3)</f>
        <v>7</v>
      </c>
      <c r="R101" t="s">
        <v>267</v>
      </c>
      <c r="S101" t="str">
        <f>INDEX(allsections[[S]:[Order]],MATCH(PIs[[#This Row],[SSGUID]],allsections[SGUID],0),1)</f>
        <v>FO 07.04 Plant protection product and postharvest treatment product storage</v>
      </c>
      <c r="T101" t="str">
        <f>INDEX(allsections[[S]:[Order]],MATCH(PIs[[#This Row],[SSGUID]],allsections[SGUID],0),2)</f>
        <v>-</v>
      </c>
      <c r="U101" t="str">
        <f>INDEX(#REF!,MATCH(PIs[[#This Row],[GUID]],#REF!,0),2)</f>
        <v>78wVA7YnBFnvaegzh1b0Ty</v>
      </c>
      <c r="V101" t="b">
        <v>0</v>
      </c>
    </row>
    <row r="102" spans="1:23" x14ac:dyDescent="0.35">
      <c r="A102" t="s">
        <v>688</v>
      </c>
      <c r="C102" t="s">
        <v>689</v>
      </c>
      <c r="D102" t="s">
        <v>690</v>
      </c>
      <c r="E102" t="s">
        <v>691</v>
      </c>
      <c r="F102" t="s">
        <v>692</v>
      </c>
      <c r="G102" t="s">
        <v>693</v>
      </c>
      <c r="H102" t="s">
        <v>73</v>
      </c>
      <c r="I102" t="str">
        <f>INDEX(Level[Level],MATCH(PIs[[#This Row],[L]],Level[GUID],0),1)</f>
        <v>Minor Must</v>
      </c>
      <c r="N102" t="s">
        <v>215</v>
      </c>
      <c r="O102" t="str">
        <f>INDEX(allsections[[S]:[Order]],MATCH(PIs[[#This Row],[SGUID]],allsections[SGUID],0),1)</f>
        <v>FO 12 WORKERS’ HEALTH AND SAFETY</v>
      </c>
      <c r="P102"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2">
        <f>INDEX(allsections[[S]:[Order]],MATCH(PIs[[#This Row],[SGUID]],allsections[SGUID],0),3)</f>
        <v>12</v>
      </c>
      <c r="R102" t="s">
        <v>694</v>
      </c>
      <c r="S102" t="str">
        <f>INDEX(allsections[[S]:[Order]],MATCH(PIs[[#This Row],[SSGUID]],allsections[SGUID],0),1)</f>
        <v>FO 12.03 Personal protective equipment</v>
      </c>
      <c r="T102" t="str">
        <f>INDEX(allsections[[S]:[Order]],MATCH(PIs[[#This Row],[SSGUID]],allsections[SGUID],0),2)</f>
        <v>-</v>
      </c>
      <c r="U102">
        <f>INDEX(#REF!,MATCH(PIs[[#This Row],[GUID]],#REF!,0),2)</f>
        <v>0</v>
      </c>
      <c r="V102" t="b">
        <v>0</v>
      </c>
      <c r="W102" t="b">
        <v>1</v>
      </c>
    </row>
    <row r="103" spans="1:23" x14ac:dyDescent="0.35">
      <c r="A103" t="s">
        <v>695</v>
      </c>
      <c r="C103" t="s">
        <v>696</v>
      </c>
      <c r="D103" t="s">
        <v>697</v>
      </c>
      <c r="E103" t="s">
        <v>698</v>
      </c>
      <c r="F103" t="s">
        <v>699</v>
      </c>
      <c r="G103" t="s">
        <v>700</v>
      </c>
      <c r="H103" t="s">
        <v>48</v>
      </c>
      <c r="I103" t="str">
        <f>INDEX(Level[Level],MATCH(PIs[[#This Row],[L]],Level[GUID],0),1)</f>
        <v>Major Must</v>
      </c>
      <c r="N103" t="s">
        <v>215</v>
      </c>
      <c r="O103" t="str">
        <f>INDEX(allsections[[S]:[Order]],MATCH(PIs[[#This Row],[SGUID]],allsections[SGUID],0),1)</f>
        <v>FO 12 WORKERS’ HEALTH AND SAFETY</v>
      </c>
      <c r="P103"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3">
        <f>INDEX(allsections[[S]:[Order]],MATCH(PIs[[#This Row],[SGUID]],allsections[SGUID],0),3)</f>
        <v>12</v>
      </c>
      <c r="R103" t="s">
        <v>694</v>
      </c>
      <c r="S103" t="str">
        <f>INDEX(allsections[[S]:[Order]],MATCH(PIs[[#This Row],[SSGUID]],allsections[SGUID],0),1)</f>
        <v>FO 12.03 Personal protective equipment</v>
      </c>
      <c r="T103" t="str">
        <f>INDEX(allsections[[S]:[Order]],MATCH(PIs[[#This Row],[SSGUID]],allsections[SGUID],0),2)</f>
        <v>-</v>
      </c>
      <c r="U103">
        <f>INDEX(#REF!,MATCH(PIs[[#This Row],[GUID]],#REF!,0),2)</f>
        <v>0</v>
      </c>
      <c r="V103" t="b">
        <v>0</v>
      </c>
      <c r="W103" t="b">
        <v>1</v>
      </c>
    </row>
    <row r="104" spans="1:23" ht="409.5" x14ac:dyDescent="0.35">
      <c r="A104" t="s">
        <v>701</v>
      </c>
      <c r="C104" t="s">
        <v>702</v>
      </c>
      <c r="D104" t="s">
        <v>703</v>
      </c>
      <c r="E104" t="s">
        <v>704</v>
      </c>
      <c r="F104" t="s">
        <v>705</v>
      </c>
      <c r="G104" s="48" t="s">
        <v>706</v>
      </c>
      <c r="H104" t="s">
        <v>48</v>
      </c>
      <c r="I104" t="str">
        <f>INDEX(Level[Level],MATCH(PIs[[#This Row],[L]],Level[GUID],0),1)</f>
        <v>Major Must</v>
      </c>
      <c r="N104" t="s">
        <v>215</v>
      </c>
      <c r="O104" t="str">
        <f>INDEX(allsections[[S]:[Order]],MATCH(PIs[[#This Row],[SGUID]],allsections[SGUID],0),1)</f>
        <v>FO 12 WORKERS’ HEALTH AND SAFETY</v>
      </c>
      <c r="P104"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4">
        <f>INDEX(allsections[[S]:[Order]],MATCH(PIs[[#This Row],[SGUID]],allsections[SGUID],0),3)</f>
        <v>12</v>
      </c>
      <c r="R104" t="s">
        <v>694</v>
      </c>
      <c r="S104" t="str">
        <f>INDEX(allsections[[S]:[Order]],MATCH(PIs[[#This Row],[SSGUID]],allsections[SGUID],0),1)</f>
        <v>FO 12.03 Personal protective equipment</v>
      </c>
      <c r="T104" t="str">
        <f>INDEX(allsections[[S]:[Order]],MATCH(PIs[[#This Row],[SSGUID]],allsections[SGUID],0),2)</f>
        <v>-</v>
      </c>
      <c r="U104">
        <f>INDEX(#REF!,MATCH(PIs[[#This Row],[GUID]],#REF!,0),2)</f>
        <v>0</v>
      </c>
      <c r="V104" t="b">
        <v>0</v>
      </c>
      <c r="W104" t="b">
        <v>1</v>
      </c>
    </row>
    <row r="105" spans="1:23" x14ac:dyDescent="0.35">
      <c r="A105" t="s">
        <v>707</v>
      </c>
      <c r="C105" t="s">
        <v>708</v>
      </c>
      <c r="D105" t="s">
        <v>709</v>
      </c>
      <c r="E105" t="s">
        <v>710</v>
      </c>
      <c r="F105" t="s">
        <v>711</v>
      </c>
      <c r="G105" t="s">
        <v>712</v>
      </c>
      <c r="H105" t="s">
        <v>73</v>
      </c>
      <c r="I105" t="str">
        <f>INDEX(Level[Level],MATCH(PIs[[#This Row],[L]],Level[GUID],0),1)</f>
        <v>Minor Must</v>
      </c>
      <c r="N105" t="s">
        <v>215</v>
      </c>
      <c r="O105" t="str">
        <f>INDEX(allsections[[S]:[Order]],MATCH(PIs[[#This Row],[SGUID]],allsections[SGUID],0),1)</f>
        <v>FO 12 WORKERS’ HEALTH AND SAFETY</v>
      </c>
      <c r="P105"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5">
        <f>INDEX(allsections[[S]:[Order]],MATCH(PIs[[#This Row],[SGUID]],allsections[SGUID],0),3)</f>
        <v>12</v>
      </c>
      <c r="R105" t="s">
        <v>713</v>
      </c>
      <c r="S105" t="str">
        <f>INDEX(allsections[[S]:[Order]],MATCH(PIs[[#This Row],[SSGUID]],allsections[SGUID],0),1)</f>
        <v>FO 12.02 Hazards and first aid</v>
      </c>
      <c r="T105" t="str">
        <f>INDEX(allsections[[S]:[Order]],MATCH(PIs[[#This Row],[SSGUID]],allsections[SGUID],0),2)</f>
        <v>-</v>
      </c>
      <c r="U105">
        <f>INDEX(#REF!,MATCH(PIs[[#This Row],[GUID]],#REF!,0),2)</f>
        <v>0</v>
      </c>
      <c r="V105" t="b">
        <v>0</v>
      </c>
      <c r="W105" t="b">
        <v>1</v>
      </c>
    </row>
    <row r="106" spans="1:23" ht="409.5" x14ac:dyDescent="0.35">
      <c r="A106" t="s">
        <v>714</v>
      </c>
      <c r="C106" t="s">
        <v>715</v>
      </c>
      <c r="D106" t="s">
        <v>716</v>
      </c>
      <c r="E106" t="s">
        <v>717</v>
      </c>
      <c r="F106" t="s">
        <v>718</v>
      </c>
      <c r="G106" s="48" t="s">
        <v>719</v>
      </c>
      <c r="H106" t="s">
        <v>48</v>
      </c>
      <c r="I106" t="str">
        <f>INDEX(Level[Level],MATCH(PIs[[#This Row],[L]],Level[GUID],0),1)</f>
        <v>Major Must</v>
      </c>
      <c r="N106" t="s">
        <v>215</v>
      </c>
      <c r="O106" t="str">
        <f>INDEX(allsections[[S]:[Order]],MATCH(PIs[[#This Row],[SGUID]],allsections[SGUID],0),1)</f>
        <v>FO 12 WORKERS’ HEALTH AND SAFETY</v>
      </c>
      <c r="P106"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6">
        <f>INDEX(allsections[[S]:[Order]],MATCH(PIs[[#This Row],[SGUID]],allsections[SGUID],0),3)</f>
        <v>12</v>
      </c>
      <c r="R106" t="s">
        <v>216</v>
      </c>
      <c r="S106" t="str">
        <f>INDEX(allsections[[S]:[Order]],MATCH(PIs[[#This Row],[SSGUID]],allsections[SGUID],0),1)</f>
        <v>FO 12.01 Workers’ health and safety</v>
      </c>
      <c r="T106" t="str">
        <f>INDEX(allsections[[S]:[Order]],MATCH(PIs[[#This Row],[SSGUID]],allsections[SGUID],0),2)</f>
        <v>-</v>
      </c>
      <c r="U106">
        <f>INDEX(#REF!,MATCH(PIs[[#This Row],[GUID]],#REF!,0),2)</f>
        <v>0</v>
      </c>
      <c r="V106" t="b">
        <v>0</v>
      </c>
      <c r="W106" t="b">
        <v>1</v>
      </c>
    </row>
    <row r="107" spans="1:23" x14ac:dyDescent="0.35">
      <c r="A107" t="s">
        <v>720</v>
      </c>
      <c r="C107" t="s">
        <v>721</v>
      </c>
      <c r="D107" t="s">
        <v>722</v>
      </c>
      <c r="E107" t="s">
        <v>723</v>
      </c>
      <c r="F107" t="s">
        <v>724</v>
      </c>
      <c r="G107" t="s">
        <v>725</v>
      </c>
      <c r="H107" t="s">
        <v>73</v>
      </c>
      <c r="I107" t="str">
        <f>INDEX(Level[Level],MATCH(PIs[[#This Row],[L]],Level[GUID],0),1)</f>
        <v>Minor Must</v>
      </c>
      <c r="N107" t="s">
        <v>215</v>
      </c>
      <c r="O107" t="str">
        <f>INDEX(allsections[[S]:[Order]],MATCH(PIs[[#This Row],[SGUID]],allsections[SGUID],0),1)</f>
        <v>FO 12 WORKERS’ HEALTH AND SAFETY</v>
      </c>
      <c r="P107"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7">
        <f>INDEX(allsections[[S]:[Order]],MATCH(PIs[[#This Row],[SGUID]],allsections[SGUID],0),3)</f>
        <v>12</v>
      </c>
      <c r="R107" t="s">
        <v>713</v>
      </c>
      <c r="S107" t="str">
        <f>INDEX(allsections[[S]:[Order]],MATCH(PIs[[#This Row],[SSGUID]],allsections[SGUID],0),1)</f>
        <v>FO 12.02 Hazards and first aid</v>
      </c>
      <c r="T107" t="str">
        <f>INDEX(allsections[[S]:[Order]],MATCH(PIs[[#This Row],[SSGUID]],allsections[SGUID],0),2)</f>
        <v>-</v>
      </c>
      <c r="U107">
        <f>INDEX(#REF!,MATCH(PIs[[#This Row],[GUID]],#REF!,0),2)</f>
        <v>0</v>
      </c>
      <c r="V107" t="b">
        <v>0</v>
      </c>
      <c r="W107" t="b">
        <v>1</v>
      </c>
    </row>
    <row r="108" spans="1:23" x14ac:dyDescent="0.35">
      <c r="A108" t="s">
        <v>726</v>
      </c>
      <c r="C108" t="s">
        <v>727</v>
      </c>
      <c r="D108" t="s">
        <v>728</v>
      </c>
      <c r="E108" t="s">
        <v>729</v>
      </c>
      <c r="F108" t="s">
        <v>730</v>
      </c>
      <c r="G108" t="s">
        <v>731</v>
      </c>
      <c r="H108" t="s">
        <v>73</v>
      </c>
      <c r="I108" t="str">
        <f>INDEX(Level[Level],MATCH(PIs[[#This Row],[L]],Level[GUID],0),1)</f>
        <v>Minor Must</v>
      </c>
      <c r="N108" t="s">
        <v>215</v>
      </c>
      <c r="O108" t="str">
        <f>INDEX(allsections[[S]:[Order]],MATCH(PIs[[#This Row],[SGUID]],allsections[SGUID],0),1)</f>
        <v>FO 12 WORKERS’ HEALTH AND SAFETY</v>
      </c>
      <c r="P108"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8">
        <f>INDEX(allsections[[S]:[Order]],MATCH(PIs[[#This Row],[SGUID]],allsections[SGUID],0),3)</f>
        <v>12</v>
      </c>
      <c r="R108" t="s">
        <v>713</v>
      </c>
      <c r="S108" t="str">
        <f>INDEX(allsections[[S]:[Order]],MATCH(PIs[[#This Row],[SSGUID]],allsections[SGUID],0),1)</f>
        <v>FO 12.02 Hazards and first aid</v>
      </c>
      <c r="T108" t="str">
        <f>INDEX(allsections[[S]:[Order]],MATCH(PIs[[#This Row],[SSGUID]],allsections[SGUID],0),2)</f>
        <v>-</v>
      </c>
      <c r="U108">
        <f>INDEX(#REF!,MATCH(PIs[[#This Row],[GUID]],#REF!,0),2)</f>
        <v>0</v>
      </c>
      <c r="V108" t="b">
        <v>0</v>
      </c>
      <c r="W108" t="b">
        <v>1</v>
      </c>
    </row>
    <row r="109" spans="1:23" x14ac:dyDescent="0.35">
      <c r="A109" t="s">
        <v>732</v>
      </c>
      <c r="C109" t="s">
        <v>733</v>
      </c>
      <c r="D109" t="s">
        <v>734</v>
      </c>
      <c r="E109" t="s">
        <v>735</v>
      </c>
      <c r="F109" t="s">
        <v>736</v>
      </c>
      <c r="G109" t="s">
        <v>737</v>
      </c>
      <c r="H109" t="s">
        <v>73</v>
      </c>
      <c r="I109" t="str">
        <f>INDEX(Level[Level],MATCH(PIs[[#This Row],[L]],Level[GUID],0),1)</f>
        <v>Minor Must</v>
      </c>
      <c r="N109" t="s">
        <v>343</v>
      </c>
      <c r="O109" t="str">
        <f>INDEX(allsections[[S]:[Order]],MATCH(PIs[[#This Row],[SGUID]],allsections[SGUID],0),1)</f>
        <v>FO 04 SOIL, PLANT NUTRITION, AND FERTILIZERS</v>
      </c>
      <c r="P109" t="str">
        <f>INDEX(allsections[[S]:[Order]],MATCH(PIs[[#This Row],[SGUID]],allsections[SGUID],0),2)</f>
        <v>-</v>
      </c>
      <c r="Q109">
        <f>INDEX(allsections[[S]:[Order]],MATCH(PIs[[#This Row],[SGUID]],allsections[SGUID],0),3)</f>
        <v>4</v>
      </c>
      <c r="R109" t="s">
        <v>395</v>
      </c>
      <c r="S109" t="str">
        <f>INDEX(allsections[[S]:[Order]],MATCH(PIs[[#This Row],[SSGUID]],allsections[SGUID],0),1)</f>
        <v>FO 04.05 Nutrient content</v>
      </c>
      <c r="T109" t="str">
        <f>INDEX(allsections[[S]:[Order]],MATCH(PIs[[#This Row],[SSGUID]],allsections[SGUID],0),2)</f>
        <v>-</v>
      </c>
      <c r="U109" t="str">
        <f>INDEX(#REF!,MATCH(PIs[[#This Row],[GUID]],#REF!,0),2)</f>
        <v>4R9L9YGGN56lLGRoI3945q</v>
      </c>
      <c r="V109" t="b">
        <v>0</v>
      </c>
    </row>
    <row r="110" spans="1:23" x14ac:dyDescent="0.35">
      <c r="A110" t="s">
        <v>738</v>
      </c>
      <c r="C110" t="s">
        <v>739</v>
      </c>
      <c r="D110" t="s">
        <v>740</v>
      </c>
      <c r="E110" t="s">
        <v>741</v>
      </c>
      <c r="F110" t="s">
        <v>742</v>
      </c>
      <c r="G110" t="s">
        <v>743</v>
      </c>
      <c r="H110" t="s">
        <v>48</v>
      </c>
      <c r="I110" t="str">
        <f>INDEX(Level[Level],MATCH(PIs[[#This Row],[L]],Level[GUID],0),1)</f>
        <v>Major Must</v>
      </c>
      <c r="N110" t="s">
        <v>343</v>
      </c>
      <c r="O110" t="str">
        <f>INDEX(allsections[[S]:[Order]],MATCH(PIs[[#This Row],[SGUID]],allsections[SGUID],0),1)</f>
        <v>FO 04 SOIL, PLANT NUTRITION, AND FERTILIZERS</v>
      </c>
      <c r="P110" t="str">
        <f>INDEX(allsections[[S]:[Order]],MATCH(PIs[[#This Row],[SGUID]],allsections[SGUID],0),2)</f>
        <v>-</v>
      </c>
      <c r="Q110">
        <f>INDEX(allsections[[S]:[Order]],MATCH(PIs[[#This Row],[SGUID]],allsections[SGUID],0),3)</f>
        <v>4</v>
      </c>
      <c r="R110" t="s">
        <v>744</v>
      </c>
      <c r="S110" t="str">
        <f>INDEX(allsections[[S]:[Order]],MATCH(PIs[[#This Row],[SSGUID]],allsections[SGUID],0),1)</f>
        <v>FO 04.02 Soil fumigation</v>
      </c>
      <c r="T110" t="str">
        <f>INDEX(allsections[[S]:[Order]],MATCH(PIs[[#This Row],[SSGUID]],allsections[SGUID],0),2)</f>
        <v>-</v>
      </c>
      <c r="U110" t="str">
        <f>INDEX(#REF!,MATCH(PIs[[#This Row],[GUID]],#REF!,0),2)</f>
        <v>6WUvJ8mCZ5jZz6OMmg6bGM</v>
      </c>
      <c r="V110" t="b">
        <v>0</v>
      </c>
    </row>
    <row r="111" spans="1:23" x14ac:dyDescent="0.35">
      <c r="A111" t="s">
        <v>745</v>
      </c>
      <c r="C111" t="s">
        <v>746</v>
      </c>
      <c r="D111" t="s">
        <v>747</v>
      </c>
      <c r="E111" t="s">
        <v>748</v>
      </c>
      <c r="F111" t="s">
        <v>749</v>
      </c>
      <c r="G111" t="s">
        <v>750</v>
      </c>
      <c r="H111" t="s">
        <v>293</v>
      </c>
      <c r="I111" t="str">
        <f>INDEX(Level[Level],MATCH(PIs[[#This Row],[L]],Level[GUID],0),1)</f>
        <v>Recom.</v>
      </c>
      <c r="N111" t="s">
        <v>343</v>
      </c>
      <c r="O111" t="str">
        <f>INDEX(allsections[[S]:[Order]],MATCH(PIs[[#This Row],[SGUID]],allsections[SGUID],0),1)</f>
        <v>FO 04 SOIL, PLANT NUTRITION, AND FERTILIZERS</v>
      </c>
      <c r="P111" t="str">
        <f>INDEX(allsections[[S]:[Order]],MATCH(PIs[[#This Row],[SGUID]],allsections[SGUID],0),2)</f>
        <v>-</v>
      </c>
      <c r="Q111">
        <f>INDEX(allsections[[S]:[Order]],MATCH(PIs[[#This Row],[SGUID]],allsections[SGUID],0),3)</f>
        <v>4</v>
      </c>
      <c r="R111" t="s">
        <v>533</v>
      </c>
      <c r="S111" t="str">
        <f>INDEX(allsections[[S]:[Order]],MATCH(PIs[[#This Row],[SSGUID]],allsections[SGUID],0),1)</f>
        <v xml:space="preserve">FO 04.01 Soil conservation
</v>
      </c>
      <c r="T111"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111">
        <f>INDEX(#REF!,MATCH(PIs[[#This Row],[GUID]],#REF!,0),2)</f>
        <v>0</v>
      </c>
      <c r="V111" t="b">
        <v>0</v>
      </c>
    </row>
    <row r="112" spans="1:23" x14ac:dyDescent="0.35">
      <c r="A112" t="s">
        <v>751</v>
      </c>
      <c r="C112" t="s">
        <v>752</v>
      </c>
      <c r="D112" t="s">
        <v>753</v>
      </c>
      <c r="E112" t="s">
        <v>754</v>
      </c>
      <c r="F112" t="s">
        <v>755</v>
      </c>
      <c r="G112" t="s">
        <v>756</v>
      </c>
      <c r="H112" t="s">
        <v>293</v>
      </c>
      <c r="I112" t="str">
        <f>INDEX(Level[Level],MATCH(PIs[[#This Row],[L]],Level[GUID],0),1)</f>
        <v>Recom.</v>
      </c>
      <c r="N112" t="s">
        <v>343</v>
      </c>
      <c r="O112" t="str">
        <f>INDEX(allsections[[S]:[Order]],MATCH(PIs[[#This Row],[SGUID]],allsections[SGUID],0),1)</f>
        <v>FO 04 SOIL, PLANT NUTRITION, AND FERTILIZERS</v>
      </c>
      <c r="P112" t="str">
        <f>INDEX(allsections[[S]:[Order]],MATCH(PIs[[#This Row],[SGUID]],allsections[SGUID],0),2)</f>
        <v>-</v>
      </c>
      <c r="Q112">
        <f>INDEX(allsections[[S]:[Order]],MATCH(PIs[[#This Row],[SGUID]],allsections[SGUID],0),3)</f>
        <v>4</v>
      </c>
      <c r="R112" t="s">
        <v>744</v>
      </c>
      <c r="S112" t="str">
        <f>INDEX(allsections[[S]:[Order]],MATCH(PIs[[#This Row],[SSGUID]],allsections[SGUID],0),1)</f>
        <v>FO 04.02 Soil fumigation</v>
      </c>
      <c r="T112" t="str">
        <f>INDEX(allsections[[S]:[Order]],MATCH(PIs[[#This Row],[SSGUID]],allsections[SGUID],0),2)</f>
        <v>-</v>
      </c>
      <c r="U112" t="str">
        <f>INDEX(#REF!,MATCH(PIs[[#This Row],[GUID]],#REF!,0),2)</f>
        <v>6WUvJ8mCZ5jZz6OMmg6bGM</v>
      </c>
      <c r="V112" t="b">
        <v>0</v>
      </c>
    </row>
    <row r="113" spans="1:23" ht="409.5" x14ac:dyDescent="0.35">
      <c r="A113" t="s">
        <v>757</v>
      </c>
      <c r="C113" t="s">
        <v>758</v>
      </c>
      <c r="D113" t="s">
        <v>759</v>
      </c>
      <c r="E113" t="s">
        <v>760</v>
      </c>
      <c r="F113" t="s">
        <v>761</v>
      </c>
      <c r="G113" s="48" t="s">
        <v>762</v>
      </c>
      <c r="H113" t="s">
        <v>73</v>
      </c>
      <c r="I113" t="str">
        <f>INDEX(Level[Level],MATCH(PIs[[#This Row],[L]],Level[GUID],0),1)</f>
        <v>Minor Must</v>
      </c>
      <c r="N113" t="s">
        <v>343</v>
      </c>
      <c r="O113" t="str">
        <f>INDEX(allsections[[S]:[Order]],MATCH(PIs[[#This Row],[SGUID]],allsections[SGUID],0),1)</f>
        <v>FO 04 SOIL, PLANT NUTRITION, AND FERTILIZERS</v>
      </c>
      <c r="P113" t="str">
        <f>INDEX(allsections[[S]:[Order]],MATCH(PIs[[#This Row],[SGUID]],allsections[SGUID],0),2)</f>
        <v>-</v>
      </c>
      <c r="Q113">
        <f>INDEX(allsections[[S]:[Order]],MATCH(PIs[[#This Row],[SGUID]],allsections[SGUID],0),3)</f>
        <v>4</v>
      </c>
      <c r="R113" t="s">
        <v>763</v>
      </c>
      <c r="S113" t="str">
        <f>INDEX(allsections[[S]:[Order]],MATCH(PIs[[#This Row],[SSGUID]],allsections[SGUID],0),1)</f>
        <v>FO 04.03 Substrates</v>
      </c>
      <c r="T113" t="str">
        <f>INDEX(allsections[[S]:[Order]],MATCH(PIs[[#This Row],[SSGUID]],allsections[SGUID],0),2)</f>
        <v>-</v>
      </c>
      <c r="U113" t="str">
        <f>INDEX(#REF!,MATCH(PIs[[#This Row],[GUID]],#REF!,0),2)</f>
        <v>2da4xRvctaGroBQaFMVdXV</v>
      </c>
      <c r="V113" t="b">
        <v>0</v>
      </c>
    </row>
    <row r="114" spans="1:23" x14ac:dyDescent="0.35">
      <c r="A114" t="s">
        <v>764</v>
      </c>
      <c r="C114" t="s">
        <v>765</v>
      </c>
      <c r="D114" t="s">
        <v>766</v>
      </c>
      <c r="E114" t="s">
        <v>767</v>
      </c>
      <c r="F114" t="s">
        <v>768</v>
      </c>
      <c r="G114" t="s">
        <v>769</v>
      </c>
      <c r="H114" t="s">
        <v>48</v>
      </c>
      <c r="I114" t="str">
        <f>INDEX(Level[Level],MATCH(PIs[[#This Row],[L]],Level[GUID],0),1)</f>
        <v>Major Must</v>
      </c>
      <c r="N114" t="s">
        <v>101</v>
      </c>
      <c r="O114" t="str">
        <f>INDEX(allsections[[S]:[Order]],MATCH(PIs[[#This Row],[SGUID]],allsections[SGUID],0),1)</f>
        <v>FO 02 TRACEABILITY</v>
      </c>
      <c r="P114" t="str">
        <f>INDEX(allsections[[S]:[Order]],MATCH(PIs[[#This Row],[SGUID]],allsections[SGUID],0),2)</f>
        <v>-</v>
      </c>
      <c r="Q114">
        <f>INDEX(allsections[[S]:[Order]],MATCH(PIs[[#This Row],[SGUID]],allsections[SGUID],0),3)</f>
        <v>2</v>
      </c>
      <c r="R114" t="s">
        <v>546</v>
      </c>
      <c r="S114" t="str">
        <f>INDEX(allsections[[S]:[Order]],MATCH(PIs[[#This Row],[SSGUID]],allsections[SGUID],0),1)</f>
        <v>FO 02.02 Parallel ownership</v>
      </c>
      <c r="T114"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114" t="str">
        <f>INDEX(#REF!,MATCH(PIs[[#This Row],[GUID]],#REF!,0),2)</f>
        <v>4C7ap9WXrPsgE102XE9985</v>
      </c>
      <c r="V114" t="b">
        <v>0</v>
      </c>
    </row>
    <row r="115" spans="1:23" x14ac:dyDescent="0.35">
      <c r="A115" t="s">
        <v>770</v>
      </c>
      <c r="C115" t="s">
        <v>771</v>
      </c>
      <c r="D115" t="s">
        <v>772</v>
      </c>
      <c r="E115" t="s">
        <v>773</v>
      </c>
      <c r="F115" t="s">
        <v>774</v>
      </c>
      <c r="G115" t="s">
        <v>775</v>
      </c>
      <c r="H115" t="s">
        <v>48</v>
      </c>
      <c r="I115" t="str">
        <f>INDEX(Level[Level],MATCH(PIs[[#This Row],[L]],Level[GUID],0),1)</f>
        <v>Major Must</v>
      </c>
      <c r="N115" t="s">
        <v>343</v>
      </c>
      <c r="O115" t="str">
        <f>INDEX(allsections[[S]:[Order]],MATCH(PIs[[#This Row],[SGUID]],allsections[SGUID],0),1)</f>
        <v>FO 04 SOIL, PLANT NUTRITION, AND FERTILIZERS</v>
      </c>
      <c r="P115" t="str">
        <f>INDEX(allsections[[S]:[Order]],MATCH(PIs[[#This Row],[SGUID]],allsections[SGUID],0),2)</f>
        <v>-</v>
      </c>
      <c r="Q115">
        <f>INDEX(allsections[[S]:[Order]],MATCH(PIs[[#This Row],[SGUID]],allsections[SGUID],0),3)</f>
        <v>4</v>
      </c>
      <c r="R115" t="s">
        <v>763</v>
      </c>
      <c r="S115" t="str">
        <f>INDEX(allsections[[S]:[Order]],MATCH(PIs[[#This Row],[SSGUID]],allsections[SGUID],0),1)</f>
        <v>FO 04.03 Substrates</v>
      </c>
      <c r="T115" t="str">
        <f>INDEX(allsections[[S]:[Order]],MATCH(PIs[[#This Row],[SSGUID]],allsections[SGUID],0),2)</f>
        <v>-</v>
      </c>
      <c r="U115" t="str">
        <f>INDEX(#REF!,MATCH(PIs[[#This Row],[GUID]],#REF!,0),2)</f>
        <v>2da4xRvctaGroBQaFMVdXV</v>
      </c>
      <c r="V115" t="b">
        <v>0</v>
      </c>
    </row>
    <row r="116" spans="1:23" x14ac:dyDescent="0.35">
      <c r="A116" t="s">
        <v>776</v>
      </c>
      <c r="C116" t="s">
        <v>777</v>
      </c>
      <c r="D116" t="s">
        <v>778</v>
      </c>
      <c r="E116" t="s">
        <v>779</v>
      </c>
      <c r="F116" t="s">
        <v>780</v>
      </c>
      <c r="G116" t="s">
        <v>781</v>
      </c>
      <c r="H116" t="s">
        <v>73</v>
      </c>
      <c r="I116" t="str">
        <f>INDEX(Level[Level],MATCH(PIs[[#This Row],[L]],Level[GUID],0),1)</f>
        <v>Minor Must</v>
      </c>
      <c r="N116" t="s">
        <v>343</v>
      </c>
      <c r="O116" t="str">
        <f>INDEX(allsections[[S]:[Order]],MATCH(PIs[[#This Row],[SGUID]],allsections[SGUID],0),1)</f>
        <v>FO 04 SOIL, PLANT NUTRITION, AND FERTILIZERS</v>
      </c>
      <c r="P116" t="str">
        <f>INDEX(allsections[[S]:[Order]],MATCH(PIs[[#This Row],[SGUID]],allsections[SGUID],0),2)</f>
        <v>-</v>
      </c>
      <c r="Q116">
        <f>INDEX(allsections[[S]:[Order]],MATCH(PIs[[#This Row],[SGUID]],allsections[SGUID],0),3)</f>
        <v>4</v>
      </c>
      <c r="R116" t="s">
        <v>744</v>
      </c>
      <c r="S116" t="str">
        <f>INDEX(allsections[[S]:[Order]],MATCH(PIs[[#This Row],[SSGUID]],allsections[SGUID],0),1)</f>
        <v>FO 04.02 Soil fumigation</v>
      </c>
      <c r="T116" t="str">
        <f>INDEX(allsections[[S]:[Order]],MATCH(PIs[[#This Row],[SSGUID]],allsections[SGUID],0),2)</f>
        <v>-</v>
      </c>
      <c r="U116" t="str">
        <f>INDEX(#REF!,MATCH(PIs[[#This Row],[GUID]],#REF!,0),2)</f>
        <v>6WUvJ8mCZ5jZz6OMmg6bGM</v>
      </c>
      <c r="V116" t="b">
        <v>0</v>
      </c>
    </row>
    <row r="117" spans="1:23" x14ac:dyDescent="0.35">
      <c r="A117" t="s">
        <v>782</v>
      </c>
      <c r="C117" t="s">
        <v>783</v>
      </c>
      <c r="D117" t="s">
        <v>784</v>
      </c>
      <c r="E117" t="s">
        <v>785</v>
      </c>
      <c r="F117" t="s">
        <v>786</v>
      </c>
      <c r="G117" t="s">
        <v>787</v>
      </c>
      <c r="H117" t="s">
        <v>73</v>
      </c>
      <c r="I117" t="str">
        <f>INDEX(Level[Level],MATCH(PIs[[#This Row],[L]],Level[GUID],0),1)</f>
        <v>Minor Must</v>
      </c>
      <c r="N117" t="s">
        <v>614</v>
      </c>
      <c r="O117" t="str">
        <f>INDEX(allsections[[S]:[Order]],MATCH(PIs[[#This Row],[SGUID]],allsections[SGUID],0),1)</f>
        <v>FO 13 WORKERS’ WELFARE</v>
      </c>
      <c r="P117" t="str">
        <f>INDEX(allsections[[S]:[Order]],MATCH(PIs[[#This Row],[SGUID]],allsections[SGUID],0),2)</f>
        <v>-</v>
      </c>
      <c r="Q117">
        <f>INDEX(allsections[[S]:[Order]],MATCH(PIs[[#This Row],[SGUID]],allsections[SGUID],0),3)</f>
        <v>13</v>
      </c>
      <c r="R117" t="s">
        <v>58</v>
      </c>
      <c r="S117" t="str">
        <f>INDEX(allsections[[S]:[Order]],MATCH(PIs[[#This Row],[SSGUID]],allsections[SGUID],0),1)</f>
        <v>-</v>
      </c>
      <c r="T117" t="str">
        <f>INDEX(allsections[[S]:[Order]],MATCH(PIs[[#This Row],[SSGUID]],allsections[SGUID],0),2)</f>
        <v>-</v>
      </c>
      <c r="U117">
        <f>INDEX(#REF!,MATCH(PIs[[#This Row],[GUID]],#REF!,0),2)</f>
        <v>0</v>
      </c>
      <c r="V117" t="b">
        <v>0</v>
      </c>
    </row>
    <row r="118" spans="1:23" ht="409.5" x14ac:dyDescent="0.35">
      <c r="A118" t="s">
        <v>788</v>
      </c>
      <c r="C118" t="s">
        <v>789</v>
      </c>
      <c r="D118" t="s">
        <v>790</v>
      </c>
      <c r="E118" t="s">
        <v>791</v>
      </c>
      <c r="F118" t="s">
        <v>792</v>
      </c>
      <c r="G118" s="48" t="s">
        <v>793</v>
      </c>
      <c r="H118" t="s">
        <v>73</v>
      </c>
      <c r="I118" t="str">
        <f>INDEX(Level[Level],MATCH(PIs[[#This Row],[L]],Level[GUID],0),1)</f>
        <v>Minor Must</v>
      </c>
      <c r="N118" t="s">
        <v>343</v>
      </c>
      <c r="O118" t="str">
        <f>INDEX(allsections[[S]:[Order]],MATCH(PIs[[#This Row],[SGUID]],allsections[SGUID],0),1)</f>
        <v>FO 04 SOIL, PLANT NUTRITION, AND FERTILIZERS</v>
      </c>
      <c r="P118" t="str">
        <f>INDEX(allsections[[S]:[Order]],MATCH(PIs[[#This Row],[SGUID]],allsections[SGUID],0),2)</f>
        <v>-</v>
      </c>
      <c r="Q118">
        <f>INDEX(allsections[[S]:[Order]],MATCH(PIs[[#This Row],[SGUID]],allsections[SGUID],0),3)</f>
        <v>4</v>
      </c>
      <c r="R118" t="s">
        <v>763</v>
      </c>
      <c r="S118" t="str">
        <f>INDEX(allsections[[S]:[Order]],MATCH(PIs[[#This Row],[SSGUID]],allsections[SGUID],0),1)</f>
        <v>FO 04.03 Substrates</v>
      </c>
      <c r="T118" t="str">
        <f>INDEX(allsections[[S]:[Order]],MATCH(PIs[[#This Row],[SSGUID]],allsections[SGUID],0),2)</f>
        <v>-</v>
      </c>
      <c r="U118" t="str">
        <f>INDEX(#REF!,MATCH(PIs[[#This Row],[GUID]],#REF!,0),2)</f>
        <v>2da4xRvctaGroBQaFMVdXV</v>
      </c>
      <c r="V118" t="b">
        <v>0</v>
      </c>
    </row>
    <row r="119" spans="1:23" ht="409.5" x14ac:dyDescent="0.35">
      <c r="A119" t="s">
        <v>794</v>
      </c>
      <c r="C119" t="s">
        <v>795</v>
      </c>
      <c r="D119" t="s">
        <v>796</v>
      </c>
      <c r="E119" t="s">
        <v>797</v>
      </c>
      <c r="F119" t="s">
        <v>798</v>
      </c>
      <c r="G119" s="48" t="s">
        <v>799</v>
      </c>
      <c r="H119" t="s">
        <v>73</v>
      </c>
      <c r="I119" t="str">
        <f>INDEX(Level[Level],MATCH(PIs[[#This Row],[L]],Level[GUID],0),1)</f>
        <v>Minor Must</v>
      </c>
      <c r="N119" t="s">
        <v>49</v>
      </c>
      <c r="O119" t="str">
        <f>INDEX(allsections[[S]:[Order]],MATCH(PIs[[#This Row],[SGUID]],allsections[SGUID],0),1)</f>
        <v xml:space="preserve">FO 01 MANAGEMENT </v>
      </c>
      <c r="P119" t="str">
        <f>INDEX(allsections[[S]:[Order]],MATCH(PIs[[#This Row],[SGUID]],allsections[SGUID],0),2)</f>
        <v>-</v>
      </c>
      <c r="Q119">
        <f>INDEX(allsections[[S]:[Order]],MATCH(PIs[[#This Row],[SGUID]],allsections[SGUID],0),3)</f>
        <v>1</v>
      </c>
      <c r="R119" t="s">
        <v>800</v>
      </c>
      <c r="S119" t="str">
        <f>INDEX(allsections[[S]:[Order]],MATCH(PIs[[#This Row],[SSGUID]],allsections[SGUID],0),1)</f>
        <v>FO 01.05 Customer requirements</v>
      </c>
      <c r="T119" t="str">
        <f>INDEX(allsections[[S]:[Order]],MATCH(PIs[[#This Row],[SSGUID]],allsections[SGUID],0),2)</f>
        <v>-</v>
      </c>
      <c r="U119">
        <f>INDEX(#REF!,MATCH(PIs[[#This Row],[GUID]],#REF!,0),2)</f>
        <v>0</v>
      </c>
      <c r="V119" t="b">
        <v>0</v>
      </c>
    </row>
    <row r="120" spans="1:23" ht="409.5" x14ac:dyDescent="0.35">
      <c r="A120" t="s">
        <v>801</v>
      </c>
      <c r="C120" t="s">
        <v>802</v>
      </c>
      <c r="D120" t="s">
        <v>803</v>
      </c>
      <c r="E120" t="s">
        <v>804</v>
      </c>
      <c r="F120" t="s">
        <v>805</v>
      </c>
      <c r="G120" s="48" t="s">
        <v>806</v>
      </c>
      <c r="H120" t="s">
        <v>73</v>
      </c>
      <c r="I120" t="str">
        <f>INDEX(Level[Level],MATCH(PIs[[#This Row],[L]],Level[GUID],0),1)</f>
        <v>Minor Must</v>
      </c>
      <c r="N120" t="s">
        <v>343</v>
      </c>
      <c r="O120" t="str">
        <f>INDEX(allsections[[S]:[Order]],MATCH(PIs[[#This Row],[SGUID]],allsections[SGUID],0),1)</f>
        <v>FO 04 SOIL, PLANT NUTRITION, AND FERTILIZERS</v>
      </c>
      <c r="P120" t="str">
        <f>INDEX(allsections[[S]:[Order]],MATCH(PIs[[#This Row],[SGUID]],allsections[SGUID],0),2)</f>
        <v>-</v>
      </c>
      <c r="Q120">
        <f>INDEX(allsections[[S]:[Order]],MATCH(PIs[[#This Row],[SGUID]],allsections[SGUID],0),3)</f>
        <v>4</v>
      </c>
      <c r="R120" t="s">
        <v>763</v>
      </c>
      <c r="S120" t="str">
        <f>INDEX(allsections[[S]:[Order]],MATCH(PIs[[#This Row],[SSGUID]],allsections[SGUID],0),1)</f>
        <v>FO 04.03 Substrates</v>
      </c>
      <c r="T120" t="str">
        <f>INDEX(allsections[[S]:[Order]],MATCH(PIs[[#This Row],[SSGUID]],allsections[SGUID],0),2)</f>
        <v>-</v>
      </c>
      <c r="U120" t="str">
        <f>INDEX(#REF!,MATCH(PIs[[#This Row],[GUID]],#REF!,0),2)</f>
        <v>2da4xRvctaGroBQaFMVdXV</v>
      </c>
      <c r="V120" t="b">
        <v>0</v>
      </c>
    </row>
    <row r="121" spans="1:23" x14ac:dyDescent="0.35">
      <c r="A121" t="s">
        <v>807</v>
      </c>
      <c r="C121" t="s">
        <v>808</v>
      </c>
      <c r="D121" t="s">
        <v>809</v>
      </c>
      <c r="E121" t="s">
        <v>810</v>
      </c>
      <c r="F121" t="s">
        <v>811</v>
      </c>
      <c r="G121" t="s">
        <v>812</v>
      </c>
      <c r="H121" t="s">
        <v>48</v>
      </c>
      <c r="I121" t="str">
        <f>INDEX(Level[Level],MATCH(PIs[[#This Row],[L]],Level[GUID],0),1)</f>
        <v>Major Must</v>
      </c>
      <c r="N121" t="s">
        <v>193</v>
      </c>
      <c r="O121" t="str">
        <f>INDEX(allsections[[S]:[Order]],MATCH(PIs[[#This Row],[SGUID]],allsections[SGUID],0),1)</f>
        <v>FO 03 PLANT PROPAGATION MATERIAL</v>
      </c>
      <c r="P121" t="str">
        <f>INDEX(allsections[[S]:[Order]],MATCH(PIs[[#This Row],[SGUID]],allsections[SGUID],0),2)</f>
        <v>-</v>
      </c>
      <c r="Q121">
        <f>INDEX(allsections[[S]:[Order]],MATCH(PIs[[#This Row],[SGUID]],allsections[SGUID],0),3)</f>
        <v>3</v>
      </c>
      <c r="R121" t="s">
        <v>813</v>
      </c>
      <c r="S121" t="str">
        <f>INDEX(allsections[[S]:[Order]],MATCH(PIs[[#This Row],[SSGUID]],allsections[SGUID],0),1)</f>
        <v>FO 03.03 Genetically modified organisms</v>
      </c>
      <c r="T121" t="str">
        <f>INDEX(allsections[[S]:[Order]],MATCH(PIs[[#This Row],[SSGUID]],allsections[SGUID],0),2)</f>
        <v>-</v>
      </c>
      <c r="U121" t="str">
        <f>INDEX(#REF!,MATCH(PIs[[#This Row],[GUID]],#REF!,0),2)</f>
        <v>1DMh4nsjnxwoMXI3CEg6sF</v>
      </c>
      <c r="V121" t="b">
        <v>0</v>
      </c>
    </row>
    <row r="122" spans="1:23" ht="409.5" x14ac:dyDescent="0.35">
      <c r="A122" t="s">
        <v>814</v>
      </c>
      <c r="C122" t="s">
        <v>815</v>
      </c>
      <c r="D122" t="s">
        <v>816</v>
      </c>
      <c r="E122" t="s">
        <v>817</v>
      </c>
      <c r="F122" t="s">
        <v>818</v>
      </c>
      <c r="G122" s="48" t="s">
        <v>819</v>
      </c>
      <c r="H122" t="s">
        <v>48</v>
      </c>
      <c r="I122" t="str">
        <f>INDEX(Level[Level],MATCH(PIs[[#This Row],[L]],Level[GUID],0),1)</f>
        <v>Major Must</v>
      </c>
      <c r="N122" t="s">
        <v>86</v>
      </c>
      <c r="O122" t="str">
        <f>INDEX(allsections[[S]:[Order]],MATCH(PIs[[#This Row],[SGUID]],allsections[SGUID],0),1)</f>
        <v>FO 05 WATER MANAGEMENT</v>
      </c>
      <c r="P122" t="str">
        <f>INDEX(allsections[[S]:[Order]],MATCH(PIs[[#This Row],[SGUID]],allsections[SGUID],0),2)</f>
        <v>-</v>
      </c>
      <c r="Q122">
        <f>INDEX(allsections[[S]:[Order]],MATCH(PIs[[#This Row],[SGUID]],allsections[SGUID],0),3)</f>
        <v>5</v>
      </c>
      <c r="R122" t="s">
        <v>820</v>
      </c>
      <c r="S122" t="str">
        <f>INDEX(allsections[[S]:[Order]],MATCH(PIs[[#This Row],[SSGUID]],allsections[SGUID],0),1)</f>
        <v xml:space="preserve">FO 05.01 Water sources
</v>
      </c>
      <c r="T122" t="str">
        <f>INDEX(allsections[[S]:[Order]],MATCH(PIs[[#This Row],[SSGUID]],allsections[SGUID],0),2)</f>
        <v>-</v>
      </c>
      <c r="U122" t="str">
        <f>INDEX(#REF!,MATCH(PIs[[#This Row],[GUID]],#REF!,0),2)</f>
        <v>3gt3fIhN46QsU1qNjvnmb2</v>
      </c>
      <c r="V122" t="b">
        <v>0</v>
      </c>
    </row>
    <row r="123" spans="1:23" x14ac:dyDescent="0.35">
      <c r="A123" t="s">
        <v>821</v>
      </c>
      <c r="C123" t="s">
        <v>822</v>
      </c>
      <c r="D123" t="s">
        <v>823</v>
      </c>
      <c r="E123" t="s">
        <v>824</v>
      </c>
      <c r="F123" t="s">
        <v>825</v>
      </c>
      <c r="G123" t="s">
        <v>826</v>
      </c>
      <c r="H123" t="s">
        <v>293</v>
      </c>
      <c r="I123" t="str">
        <f>INDEX(Level[Level],MATCH(PIs[[#This Row],[L]],Level[GUID],0),1)</f>
        <v>Recom.</v>
      </c>
      <c r="N123" t="s">
        <v>201</v>
      </c>
      <c r="O123" t="str">
        <f>INDEX(allsections[[S]:[Order]],MATCH(PIs[[#This Row],[SGUID]],allsections[SGUID],0),1)</f>
        <v>FO 08 POSTHARVEST</v>
      </c>
      <c r="P123" t="str">
        <f>INDEX(allsections[[S]:[Order]],MATCH(PIs[[#This Row],[SGUID]],allsections[SGUID],0),2)</f>
        <v>-</v>
      </c>
      <c r="Q123">
        <f>INDEX(allsections[[S]:[Order]],MATCH(PIs[[#This Row],[SGUID]],allsections[SGUID],0),3)</f>
        <v>8</v>
      </c>
      <c r="R123" t="s">
        <v>827</v>
      </c>
      <c r="S123" t="str">
        <f>INDEX(allsections[[S]:[Order]],MATCH(PIs[[#This Row],[SSGUID]],allsections[SGUID],0),1)</f>
        <v>FO 08.01 Quality of postharvest water</v>
      </c>
      <c r="T123" t="str">
        <f>INDEX(allsections[[S]:[Order]],MATCH(PIs[[#This Row],[SSGUID]],allsections[SGUID],0),2)</f>
        <v>-</v>
      </c>
      <c r="U123">
        <f>INDEX(#REF!,MATCH(PIs[[#This Row],[GUID]],#REF!,0),2)</f>
        <v>0</v>
      </c>
      <c r="V123" t="b">
        <v>0</v>
      </c>
      <c r="W123" t="b">
        <v>1</v>
      </c>
    </row>
    <row r="124" spans="1:23" ht="409.5" x14ac:dyDescent="0.35">
      <c r="A124" t="s">
        <v>828</v>
      </c>
      <c r="C124" t="s">
        <v>829</v>
      </c>
      <c r="D124" t="s">
        <v>830</v>
      </c>
      <c r="E124" t="s">
        <v>831</v>
      </c>
      <c r="F124" t="s">
        <v>832</v>
      </c>
      <c r="G124" s="48" t="s">
        <v>833</v>
      </c>
      <c r="H124" t="s">
        <v>73</v>
      </c>
      <c r="I124" t="str">
        <f>INDEX(Level[Level],MATCH(PIs[[#This Row],[L]],Level[GUID],0),1)</f>
        <v>Minor Must</v>
      </c>
      <c r="N124" t="s">
        <v>86</v>
      </c>
      <c r="O124" t="str">
        <f>INDEX(allsections[[S]:[Order]],MATCH(PIs[[#This Row],[SGUID]],allsections[SGUID],0),1)</f>
        <v>FO 05 WATER MANAGEMENT</v>
      </c>
      <c r="P124" t="str">
        <f>INDEX(allsections[[S]:[Order]],MATCH(PIs[[#This Row],[SGUID]],allsections[SGUID],0),2)</f>
        <v>-</v>
      </c>
      <c r="Q124">
        <f>INDEX(allsections[[S]:[Order]],MATCH(PIs[[#This Row],[SGUID]],allsections[SGUID],0),3)</f>
        <v>5</v>
      </c>
      <c r="R124" t="s">
        <v>87</v>
      </c>
      <c r="S124" t="str">
        <f>INDEX(allsections[[S]:[Order]],MATCH(PIs[[#This Row],[SSGUID]],allsections[SGUID],0),1)</f>
        <v>FO 05.04 Water quality</v>
      </c>
      <c r="T124" t="str">
        <f>INDEX(allsections[[S]:[Order]],MATCH(PIs[[#This Row],[SSGUID]],allsections[SGUID],0),2)</f>
        <v>-</v>
      </c>
      <c r="U124">
        <f>INDEX(#REF!,MATCH(PIs[[#This Row],[GUID]],#REF!,0),2)</f>
        <v>0</v>
      </c>
      <c r="V124" t="b">
        <v>0</v>
      </c>
    </row>
    <row r="125" spans="1:23" ht="409.5" x14ac:dyDescent="0.35">
      <c r="A125" t="s">
        <v>834</v>
      </c>
      <c r="C125" t="s">
        <v>835</v>
      </c>
      <c r="D125" t="s">
        <v>836</v>
      </c>
      <c r="E125" t="s">
        <v>837</v>
      </c>
      <c r="F125" t="s">
        <v>838</v>
      </c>
      <c r="G125" s="48" t="s">
        <v>839</v>
      </c>
      <c r="H125" t="s">
        <v>48</v>
      </c>
      <c r="I125" t="str">
        <f>INDEX(Level[Level],MATCH(PIs[[#This Row],[L]],Level[GUID],0),1)</f>
        <v>Major Must</v>
      </c>
      <c r="N125" t="s">
        <v>86</v>
      </c>
      <c r="O125" t="str">
        <f>INDEX(allsections[[S]:[Order]],MATCH(PIs[[#This Row],[SGUID]],allsections[SGUID],0),1)</f>
        <v>FO 05 WATER MANAGEMENT</v>
      </c>
      <c r="P125" t="str">
        <f>INDEX(allsections[[S]:[Order]],MATCH(PIs[[#This Row],[SGUID]],allsections[SGUID],0),2)</f>
        <v>-</v>
      </c>
      <c r="Q125">
        <f>INDEX(allsections[[S]:[Order]],MATCH(PIs[[#This Row],[SGUID]],allsections[SGUID],0),3)</f>
        <v>5</v>
      </c>
      <c r="R125" t="s">
        <v>840</v>
      </c>
      <c r="S125" t="str">
        <f>INDEX(allsections[[S]:[Order]],MATCH(PIs[[#This Row],[SSGUID]],allsections[SGUID],0),1)</f>
        <v>FO 05.02 Predicting irrigation requirements</v>
      </c>
      <c r="T125" t="str">
        <f>INDEX(allsections[[S]:[Order]],MATCH(PIs[[#This Row],[SSGUID]],allsections[SGUID],0),2)</f>
        <v>-</v>
      </c>
      <c r="U125" t="str">
        <f>INDEX(#REF!,MATCH(PIs[[#This Row],[GUID]],#REF!,0),2)</f>
        <v>3gt3fIhN46QsU1qNjvnmb2</v>
      </c>
      <c r="V125" t="b">
        <v>0</v>
      </c>
    </row>
    <row r="126" spans="1:23" ht="409.5" x14ac:dyDescent="0.35">
      <c r="A126" t="s">
        <v>841</v>
      </c>
      <c r="C126" t="s">
        <v>842</v>
      </c>
      <c r="D126" t="s">
        <v>843</v>
      </c>
      <c r="E126" t="s">
        <v>844</v>
      </c>
      <c r="F126" t="s">
        <v>845</v>
      </c>
      <c r="G126" s="48" t="s">
        <v>846</v>
      </c>
      <c r="H126" t="s">
        <v>48</v>
      </c>
      <c r="I126" t="str">
        <f>INDEX(Level[Level],MATCH(PIs[[#This Row],[L]],Level[GUID],0),1)</f>
        <v>Major Must</v>
      </c>
      <c r="N126" t="s">
        <v>86</v>
      </c>
      <c r="O126" t="str">
        <f>INDEX(allsections[[S]:[Order]],MATCH(PIs[[#This Row],[SGUID]],allsections[SGUID],0),1)</f>
        <v>FO 05 WATER MANAGEMENT</v>
      </c>
      <c r="P126" t="str">
        <f>INDEX(allsections[[S]:[Order]],MATCH(PIs[[#This Row],[SGUID]],allsections[SGUID],0),2)</f>
        <v>-</v>
      </c>
      <c r="Q126">
        <f>INDEX(allsections[[S]:[Order]],MATCH(PIs[[#This Row],[SGUID]],allsections[SGUID],0),3)</f>
        <v>5</v>
      </c>
      <c r="R126" t="s">
        <v>820</v>
      </c>
      <c r="S126" t="str">
        <f>INDEX(allsections[[S]:[Order]],MATCH(PIs[[#This Row],[SSGUID]],allsections[SGUID],0),1)</f>
        <v xml:space="preserve">FO 05.01 Water sources
</v>
      </c>
      <c r="T126" t="str">
        <f>INDEX(allsections[[S]:[Order]],MATCH(PIs[[#This Row],[SSGUID]],allsections[SGUID],0),2)</f>
        <v>-</v>
      </c>
      <c r="U126">
        <f>INDEX(#REF!,MATCH(PIs[[#This Row],[GUID]],#REF!,0),2)</f>
        <v>0</v>
      </c>
      <c r="V126" t="b">
        <v>0</v>
      </c>
      <c r="W126" t="b">
        <v>1</v>
      </c>
    </row>
    <row r="127" spans="1:23" ht="409.5" x14ac:dyDescent="0.35">
      <c r="A127" t="s">
        <v>847</v>
      </c>
      <c r="C127" t="s">
        <v>848</v>
      </c>
      <c r="D127" t="s">
        <v>849</v>
      </c>
      <c r="E127" t="s">
        <v>850</v>
      </c>
      <c r="F127" t="s">
        <v>851</v>
      </c>
      <c r="G127" s="48" t="s">
        <v>852</v>
      </c>
      <c r="H127" t="s">
        <v>73</v>
      </c>
      <c r="I127" t="str">
        <f>INDEX(Level[Level],MATCH(PIs[[#This Row],[L]],Level[GUID],0),1)</f>
        <v>Minor Must</v>
      </c>
      <c r="N127" t="s">
        <v>86</v>
      </c>
      <c r="O127" t="str">
        <f>INDEX(allsections[[S]:[Order]],MATCH(PIs[[#This Row],[SGUID]],allsections[SGUID],0),1)</f>
        <v>FO 05 WATER MANAGEMENT</v>
      </c>
      <c r="P127" t="str">
        <f>INDEX(allsections[[S]:[Order]],MATCH(PIs[[#This Row],[SGUID]],allsections[SGUID],0),2)</f>
        <v>-</v>
      </c>
      <c r="Q127">
        <f>INDEX(allsections[[S]:[Order]],MATCH(PIs[[#This Row],[SGUID]],allsections[SGUID],0),3)</f>
        <v>5</v>
      </c>
      <c r="R127" t="s">
        <v>853</v>
      </c>
      <c r="S127" t="str">
        <f>INDEX(allsections[[S]:[Order]],MATCH(PIs[[#This Row],[SSGUID]],allsections[SGUID],0),1)</f>
        <v>FO 05.03 Record keeping</v>
      </c>
      <c r="T127" t="str">
        <f>INDEX(allsections[[S]:[Order]],MATCH(PIs[[#This Row],[SSGUID]],allsections[SGUID],0),2)</f>
        <v>-</v>
      </c>
      <c r="U127" t="str">
        <f>INDEX(#REF!,MATCH(PIs[[#This Row],[GUID]],#REF!,0),2)</f>
        <v>3gt3fIhN46QsU1qNjvnmb2</v>
      </c>
      <c r="V127" t="b">
        <v>0</v>
      </c>
    </row>
    <row r="128" spans="1:23" x14ac:dyDescent="0.35">
      <c r="A128" t="s">
        <v>854</v>
      </c>
      <c r="C128" t="s">
        <v>855</v>
      </c>
      <c r="D128" t="s">
        <v>856</v>
      </c>
      <c r="E128" t="s">
        <v>857</v>
      </c>
      <c r="F128" t="s">
        <v>858</v>
      </c>
      <c r="G128" t="s">
        <v>859</v>
      </c>
      <c r="H128" t="s">
        <v>293</v>
      </c>
      <c r="I128" t="str">
        <f>INDEX(Level[Level],MATCH(PIs[[#This Row],[L]],Level[GUID],0),1)</f>
        <v>Recom.</v>
      </c>
      <c r="N128" t="s">
        <v>86</v>
      </c>
      <c r="O128" t="str">
        <f>INDEX(allsections[[S]:[Order]],MATCH(PIs[[#This Row],[SGUID]],allsections[SGUID],0),1)</f>
        <v>FO 05 WATER MANAGEMENT</v>
      </c>
      <c r="P128" t="str">
        <f>INDEX(allsections[[S]:[Order]],MATCH(PIs[[#This Row],[SGUID]],allsections[SGUID],0),2)</f>
        <v>-</v>
      </c>
      <c r="Q128">
        <f>INDEX(allsections[[S]:[Order]],MATCH(PIs[[#This Row],[SGUID]],allsections[SGUID],0),3)</f>
        <v>5</v>
      </c>
      <c r="R128" t="s">
        <v>87</v>
      </c>
      <c r="S128" t="str">
        <f>INDEX(allsections[[S]:[Order]],MATCH(PIs[[#This Row],[SSGUID]],allsections[SGUID],0),1)</f>
        <v>FO 05.04 Water quality</v>
      </c>
      <c r="T128" t="str">
        <f>INDEX(allsections[[S]:[Order]],MATCH(PIs[[#This Row],[SSGUID]],allsections[SGUID],0),2)</f>
        <v>-</v>
      </c>
      <c r="U128">
        <f>INDEX(#REF!,MATCH(PIs[[#This Row],[GUID]],#REF!,0),2)</f>
        <v>0</v>
      </c>
      <c r="V128" t="b">
        <v>0</v>
      </c>
    </row>
    <row r="129" spans="1:22" ht="409.5" x14ac:dyDescent="0.35">
      <c r="A129" t="s">
        <v>860</v>
      </c>
      <c r="C129" t="s">
        <v>861</v>
      </c>
      <c r="D129" t="s">
        <v>862</v>
      </c>
      <c r="E129" t="s">
        <v>863</v>
      </c>
      <c r="F129" t="s">
        <v>864</v>
      </c>
      <c r="G129" s="48" t="s">
        <v>865</v>
      </c>
      <c r="H129" t="s">
        <v>73</v>
      </c>
      <c r="I129" t="str">
        <f>INDEX(Level[Level],MATCH(PIs[[#This Row],[L]],Level[GUID],0),1)</f>
        <v>Minor Must</v>
      </c>
      <c r="N129" t="s">
        <v>86</v>
      </c>
      <c r="O129" t="str">
        <f>INDEX(allsections[[S]:[Order]],MATCH(PIs[[#This Row],[SGUID]],allsections[SGUID],0),1)</f>
        <v>FO 05 WATER MANAGEMENT</v>
      </c>
      <c r="P129" t="str">
        <f>INDEX(allsections[[S]:[Order]],MATCH(PIs[[#This Row],[SGUID]],allsections[SGUID],0),2)</f>
        <v>-</v>
      </c>
      <c r="Q129">
        <f>INDEX(allsections[[S]:[Order]],MATCH(PIs[[#This Row],[SGUID]],allsections[SGUID],0),3)</f>
        <v>5</v>
      </c>
      <c r="R129" t="s">
        <v>840</v>
      </c>
      <c r="S129" t="str">
        <f>INDEX(allsections[[S]:[Order]],MATCH(PIs[[#This Row],[SSGUID]],allsections[SGUID],0),1)</f>
        <v>FO 05.02 Predicting irrigation requirements</v>
      </c>
      <c r="T129" t="str">
        <f>INDEX(allsections[[S]:[Order]],MATCH(PIs[[#This Row],[SSGUID]],allsections[SGUID],0),2)</f>
        <v>-</v>
      </c>
      <c r="U129">
        <f>INDEX(#REF!,MATCH(PIs[[#This Row],[GUID]],#REF!,0),2)</f>
        <v>0</v>
      </c>
      <c r="V129" t="b">
        <v>0</v>
      </c>
    </row>
    <row r="130" spans="1:22" ht="409.5" x14ac:dyDescent="0.35">
      <c r="A130" t="s">
        <v>866</v>
      </c>
      <c r="C130" t="s">
        <v>867</v>
      </c>
      <c r="D130" t="s">
        <v>868</v>
      </c>
      <c r="E130" t="s">
        <v>869</v>
      </c>
      <c r="F130" t="s">
        <v>870</v>
      </c>
      <c r="G130" s="48" t="s">
        <v>871</v>
      </c>
      <c r="H130" t="s">
        <v>73</v>
      </c>
      <c r="I130" t="str">
        <f>INDEX(Level[Level],MATCH(PIs[[#This Row],[L]],Level[GUID],0),1)</f>
        <v>Minor Must</v>
      </c>
      <c r="N130" t="s">
        <v>86</v>
      </c>
      <c r="O130" t="str">
        <f>INDEX(allsections[[S]:[Order]],MATCH(PIs[[#This Row],[SGUID]],allsections[SGUID],0),1)</f>
        <v>FO 05 WATER MANAGEMENT</v>
      </c>
      <c r="P130" t="str">
        <f>INDEX(allsections[[S]:[Order]],MATCH(PIs[[#This Row],[SGUID]],allsections[SGUID],0),2)</f>
        <v>-</v>
      </c>
      <c r="Q130">
        <f>INDEX(allsections[[S]:[Order]],MATCH(PIs[[#This Row],[SGUID]],allsections[SGUID],0),3)</f>
        <v>5</v>
      </c>
      <c r="R130" t="s">
        <v>840</v>
      </c>
      <c r="S130" t="str">
        <f>INDEX(allsections[[S]:[Order]],MATCH(PIs[[#This Row],[SSGUID]],allsections[SGUID],0),1)</f>
        <v>FO 05.02 Predicting irrigation requirements</v>
      </c>
      <c r="T130" t="str">
        <f>INDEX(allsections[[S]:[Order]],MATCH(PIs[[#This Row],[SSGUID]],allsections[SGUID],0),2)</f>
        <v>-</v>
      </c>
      <c r="U130" t="str">
        <f>INDEX(#REF!,MATCH(PIs[[#This Row],[GUID]],#REF!,0),2)</f>
        <v>3gt3fIhN46QsU1qNjvnmb2</v>
      </c>
      <c r="V130" t="b">
        <v>0</v>
      </c>
    </row>
    <row r="131" spans="1:22" ht="409.5" x14ac:dyDescent="0.35">
      <c r="A131" t="s">
        <v>872</v>
      </c>
      <c r="C131" t="s">
        <v>873</v>
      </c>
      <c r="D131" t="s">
        <v>874</v>
      </c>
      <c r="E131" t="s">
        <v>875</v>
      </c>
      <c r="F131" t="s">
        <v>876</v>
      </c>
      <c r="G131" s="48" t="s">
        <v>877</v>
      </c>
      <c r="H131" t="s">
        <v>48</v>
      </c>
      <c r="I131" t="str">
        <f>INDEX(Level[Level],MATCH(PIs[[#This Row],[L]],Level[GUID],0),1)</f>
        <v>Major Must</v>
      </c>
      <c r="N131" t="s">
        <v>49</v>
      </c>
      <c r="O131" t="str">
        <f>INDEX(allsections[[S]:[Order]],MATCH(PIs[[#This Row],[SGUID]],allsections[SGUID],0),1)</f>
        <v xml:space="preserve">FO 01 MANAGEMENT </v>
      </c>
      <c r="P131" t="str">
        <f>INDEX(allsections[[S]:[Order]],MATCH(PIs[[#This Row],[SGUID]],allsections[SGUID],0),2)</f>
        <v>-</v>
      </c>
      <c r="Q131">
        <f>INDEX(allsections[[S]:[Order]],MATCH(PIs[[#This Row],[SGUID]],allsections[SGUID],0),3)</f>
        <v>1</v>
      </c>
      <c r="R131" t="s">
        <v>136</v>
      </c>
      <c r="S131" t="str">
        <f>INDEX(allsections[[S]:[Order]],MATCH(PIs[[#This Row],[SSGUID]],allsections[SGUID],0),1)</f>
        <v>FO 01.01 Site history</v>
      </c>
      <c r="T131" t="str">
        <f>INDEX(allsections[[S]:[Order]],MATCH(PIs[[#This Row],[SSGUID]],allsections[SGUID],0),2)</f>
        <v>-</v>
      </c>
      <c r="U131">
        <f>INDEX(#REF!,MATCH(PIs[[#This Row],[GUID]],#REF!,0),2)</f>
        <v>0</v>
      </c>
      <c r="V131" t="b">
        <v>0</v>
      </c>
    </row>
    <row r="132" spans="1:22" ht="409.5" x14ac:dyDescent="0.35">
      <c r="A132" t="s">
        <v>878</v>
      </c>
      <c r="C132" t="s">
        <v>879</v>
      </c>
      <c r="D132" t="s">
        <v>880</v>
      </c>
      <c r="E132" t="s">
        <v>881</v>
      </c>
      <c r="F132" t="s">
        <v>882</v>
      </c>
      <c r="G132" s="48" t="s">
        <v>883</v>
      </c>
      <c r="H132" t="s">
        <v>48</v>
      </c>
      <c r="I132" t="str">
        <f>INDEX(Level[Level],MATCH(PIs[[#This Row],[L]],Level[GUID],0),1)</f>
        <v>Major Must</v>
      </c>
      <c r="N132" t="s">
        <v>49</v>
      </c>
      <c r="O132" t="str">
        <f>INDEX(allsections[[S]:[Order]],MATCH(PIs[[#This Row],[SGUID]],allsections[SGUID],0),1)</f>
        <v xml:space="preserve">FO 01 MANAGEMENT </v>
      </c>
      <c r="P132" t="str">
        <f>INDEX(allsections[[S]:[Order]],MATCH(PIs[[#This Row],[SGUID]],allsections[SGUID],0),2)</f>
        <v>-</v>
      </c>
      <c r="Q132">
        <f>INDEX(allsections[[S]:[Order]],MATCH(PIs[[#This Row],[SGUID]],allsections[SGUID],0),3)</f>
        <v>1</v>
      </c>
      <c r="R132" t="s">
        <v>884</v>
      </c>
      <c r="S132" t="str">
        <f>INDEX(allsections[[S]:[Order]],MATCH(PIs[[#This Row],[SSGUID]],allsections[SGUID],0),1)</f>
        <v>FO 01.06 Complaints</v>
      </c>
      <c r="T132" t="str">
        <f>INDEX(allsections[[S]:[Order]],MATCH(PIs[[#This Row],[SSGUID]],allsections[SGUID],0),2)</f>
        <v>-</v>
      </c>
      <c r="U132">
        <f>INDEX(#REF!,MATCH(PIs[[#This Row],[GUID]],#REF!,0),2)</f>
        <v>0</v>
      </c>
      <c r="V132" t="b">
        <v>0</v>
      </c>
    </row>
    <row r="133" spans="1:22" ht="409.5" x14ac:dyDescent="0.35">
      <c r="A133" t="s">
        <v>885</v>
      </c>
      <c r="C133" t="s">
        <v>886</v>
      </c>
      <c r="D133" t="s">
        <v>887</v>
      </c>
      <c r="E133" t="s">
        <v>888</v>
      </c>
      <c r="F133" t="s">
        <v>889</v>
      </c>
      <c r="G133" s="48" t="s">
        <v>890</v>
      </c>
      <c r="H133" t="s">
        <v>73</v>
      </c>
      <c r="I133" t="str">
        <f>INDEX(Level[Level],MATCH(PIs[[#This Row],[L]],Level[GUID],0),1)</f>
        <v>Minor Must</v>
      </c>
      <c r="N133" t="s">
        <v>49</v>
      </c>
      <c r="O133" t="str">
        <f>INDEX(allsections[[S]:[Order]],MATCH(PIs[[#This Row],[SGUID]],allsections[SGUID],0),1)</f>
        <v xml:space="preserve">FO 01 MANAGEMENT </v>
      </c>
      <c r="P133" t="str">
        <f>INDEX(allsections[[S]:[Order]],MATCH(PIs[[#This Row],[SGUID]],allsections[SGUID],0),2)</f>
        <v>-</v>
      </c>
      <c r="Q133">
        <f>INDEX(allsections[[S]:[Order]],MATCH(PIs[[#This Row],[SGUID]],allsections[SGUID],0),3)</f>
        <v>1</v>
      </c>
      <c r="R133" t="s">
        <v>891</v>
      </c>
      <c r="S133" t="str">
        <f>INDEX(allsections[[S]:[Order]],MATCH(PIs[[#This Row],[SSGUID]],allsections[SGUID],0),1)</f>
        <v>FO 01.07 Non-conforming products</v>
      </c>
      <c r="T133" t="str">
        <f>INDEX(allsections[[S]:[Order]],MATCH(PIs[[#This Row],[SSGUID]],allsections[SGUID],0),2)</f>
        <v>-</v>
      </c>
      <c r="U133">
        <f>INDEX(#REF!,MATCH(PIs[[#This Row],[GUID]],#REF!,0),2)</f>
        <v>0</v>
      </c>
      <c r="V133" t="b">
        <v>0</v>
      </c>
    </row>
    <row r="134" spans="1:22" ht="409.5" x14ac:dyDescent="0.35">
      <c r="A134" t="s">
        <v>892</v>
      </c>
      <c r="C134" t="s">
        <v>893</v>
      </c>
      <c r="D134" t="s">
        <v>894</v>
      </c>
      <c r="E134" t="s">
        <v>895</v>
      </c>
      <c r="F134" t="s">
        <v>896</v>
      </c>
      <c r="G134" s="48" t="s">
        <v>897</v>
      </c>
      <c r="H134" t="s">
        <v>48</v>
      </c>
      <c r="I134" t="str">
        <f>INDEX(Level[Level],MATCH(PIs[[#This Row],[L]],Level[GUID],0),1)</f>
        <v>Major Must</v>
      </c>
      <c r="N134" t="s">
        <v>101</v>
      </c>
      <c r="O134" t="str">
        <f>INDEX(allsections[[S]:[Order]],MATCH(PIs[[#This Row],[SGUID]],allsections[SGUID],0),1)</f>
        <v>FO 02 TRACEABILITY</v>
      </c>
      <c r="P134" t="str">
        <f>INDEX(allsections[[S]:[Order]],MATCH(PIs[[#This Row],[SGUID]],allsections[SGUID],0),2)</f>
        <v>-</v>
      </c>
      <c r="Q134">
        <f>INDEX(allsections[[S]:[Order]],MATCH(PIs[[#This Row],[SGUID]],allsections[SGUID],0),3)</f>
        <v>2</v>
      </c>
      <c r="R134" t="s">
        <v>122</v>
      </c>
      <c r="S134" t="str">
        <f>INDEX(allsections[[S]:[Order]],MATCH(PIs[[#This Row],[SSGUID]],allsections[SGUID],0),1)</f>
        <v>FO 02.03 Mass balance</v>
      </c>
      <c r="T134" t="str">
        <f>INDEX(allsections[[S]:[Order]],MATCH(PIs[[#This Row],[SSGUID]],allsections[SGUID],0),2)</f>
        <v>-</v>
      </c>
      <c r="U134">
        <f>INDEX(#REF!,MATCH(PIs[[#This Row],[GUID]],#REF!,0),2)</f>
        <v>0</v>
      </c>
      <c r="V134" t="b">
        <v>0</v>
      </c>
    </row>
    <row r="135" spans="1:22" ht="409.5" x14ac:dyDescent="0.35">
      <c r="A135" t="s">
        <v>898</v>
      </c>
      <c r="C135" t="s">
        <v>899</v>
      </c>
      <c r="D135" t="s">
        <v>900</v>
      </c>
      <c r="E135" t="s">
        <v>901</v>
      </c>
      <c r="F135" t="s">
        <v>902</v>
      </c>
      <c r="G135" s="48" t="s">
        <v>903</v>
      </c>
      <c r="H135" t="s">
        <v>48</v>
      </c>
      <c r="I135" t="str">
        <f>INDEX(Level[Level],MATCH(PIs[[#This Row],[L]],Level[GUID],0),1)</f>
        <v>Major Must</v>
      </c>
      <c r="N135" t="s">
        <v>49</v>
      </c>
      <c r="O135" t="str">
        <f>INDEX(allsections[[S]:[Order]],MATCH(PIs[[#This Row],[SGUID]],allsections[SGUID],0),1)</f>
        <v xml:space="preserve">FO 01 MANAGEMENT </v>
      </c>
      <c r="P135" t="str">
        <f>INDEX(allsections[[S]:[Order]],MATCH(PIs[[#This Row],[SGUID]],allsections[SGUID],0),2)</f>
        <v>-</v>
      </c>
      <c r="Q135">
        <f>INDEX(allsections[[S]:[Order]],MATCH(PIs[[#This Row],[SGUID]],allsections[SGUID],0),3)</f>
        <v>1</v>
      </c>
      <c r="R135" t="s">
        <v>884</v>
      </c>
      <c r="S135" t="str">
        <f>INDEX(allsections[[S]:[Order]],MATCH(PIs[[#This Row],[SSGUID]],allsections[SGUID],0),1)</f>
        <v>FO 01.06 Complaints</v>
      </c>
      <c r="T135" t="str">
        <f>INDEX(allsections[[S]:[Order]],MATCH(PIs[[#This Row],[SSGUID]],allsections[SGUID],0),2)</f>
        <v>-</v>
      </c>
      <c r="U135">
        <f>INDEX(#REF!,MATCH(PIs[[#This Row],[GUID]],#REF!,0),2)</f>
        <v>0</v>
      </c>
      <c r="V135" t="b">
        <v>0</v>
      </c>
    </row>
    <row r="136" spans="1:22" x14ac:dyDescent="0.35">
      <c r="A136" t="s">
        <v>904</v>
      </c>
      <c r="C136" t="s">
        <v>905</v>
      </c>
      <c r="D136" t="s">
        <v>906</v>
      </c>
      <c r="E136" t="s">
        <v>907</v>
      </c>
      <c r="F136" t="s">
        <v>908</v>
      </c>
      <c r="G136" t="s">
        <v>909</v>
      </c>
      <c r="H136" t="s">
        <v>48</v>
      </c>
      <c r="I136" t="str">
        <f>INDEX(Level[Level],MATCH(PIs[[#This Row],[L]],Level[GUID],0),1)</f>
        <v>Major Must</v>
      </c>
      <c r="N136" t="s">
        <v>101</v>
      </c>
      <c r="O136" t="str">
        <f>INDEX(allsections[[S]:[Order]],MATCH(PIs[[#This Row],[SGUID]],allsections[SGUID],0),1)</f>
        <v>FO 02 TRACEABILITY</v>
      </c>
      <c r="P136" t="str">
        <f>INDEX(allsections[[S]:[Order]],MATCH(PIs[[#This Row],[SGUID]],allsections[SGUID],0),2)</f>
        <v>-</v>
      </c>
      <c r="Q136">
        <f>INDEX(allsections[[S]:[Order]],MATCH(PIs[[#This Row],[SGUID]],allsections[SGUID],0),3)</f>
        <v>2</v>
      </c>
      <c r="R136" t="s">
        <v>122</v>
      </c>
      <c r="S136" t="str">
        <f>INDEX(allsections[[S]:[Order]],MATCH(PIs[[#This Row],[SSGUID]],allsections[SGUID],0),1)</f>
        <v>FO 02.03 Mass balance</v>
      </c>
      <c r="T136" t="str">
        <f>INDEX(allsections[[S]:[Order]],MATCH(PIs[[#This Row],[SSGUID]],allsections[SGUID],0),2)</f>
        <v>-</v>
      </c>
      <c r="U136">
        <f>INDEX(#REF!,MATCH(PIs[[#This Row],[GUID]],#REF!,0),2)</f>
        <v>0</v>
      </c>
      <c r="V136" t="b">
        <v>0</v>
      </c>
    </row>
    <row r="137" spans="1:22" ht="409.5" x14ac:dyDescent="0.35">
      <c r="A137" t="s">
        <v>910</v>
      </c>
      <c r="C137" t="s">
        <v>911</v>
      </c>
      <c r="D137" t="s">
        <v>912</v>
      </c>
      <c r="E137" t="s">
        <v>913</v>
      </c>
      <c r="F137" t="s">
        <v>914</v>
      </c>
      <c r="G137" s="48" t="s">
        <v>915</v>
      </c>
      <c r="H137" t="s">
        <v>73</v>
      </c>
      <c r="I137" t="str">
        <f>INDEX(Level[Level],MATCH(PIs[[#This Row],[L]],Level[GUID],0),1)</f>
        <v>Minor Must</v>
      </c>
      <c r="N137" t="s">
        <v>49</v>
      </c>
      <c r="O137" t="str">
        <f>INDEX(allsections[[S]:[Order]],MATCH(PIs[[#This Row],[SGUID]],allsections[SGUID],0),1)</f>
        <v xml:space="preserve">FO 01 MANAGEMENT </v>
      </c>
      <c r="P137" t="str">
        <f>INDEX(allsections[[S]:[Order]],MATCH(PIs[[#This Row],[SGUID]],allsections[SGUID],0),2)</f>
        <v>-</v>
      </c>
      <c r="Q137">
        <f>INDEX(allsections[[S]:[Order]],MATCH(PIs[[#This Row],[SGUID]],allsections[SGUID],0),3)</f>
        <v>1</v>
      </c>
      <c r="R137" t="s">
        <v>916</v>
      </c>
      <c r="S137" t="str">
        <f>INDEX(allsections[[S]:[Order]],MATCH(PIs[[#This Row],[SSGUID]],allsections[SGUID],0),1)</f>
        <v>FO 01.08 Recall and withdrawal</v>
      </c>
      <c r="T137" t="str">
        <f>INDEX(allsections[[S]:[Order]],MATCH(PIs[[#This Row],[SSGUID]],allsections[SGUID],0),2)</f>
        <v>-</v>
      </c>
      <c r="U137">
        <f>INDEX(#REF!,MATCH(PIs[[#This Row],[GUID]],#REF!,0),2)</f>
        <v>0</v>
      </c>
      <c r="V137" t="b">
        <v>0</v>
      </c>
    </row>
    <row r="138" spans="1:22" ht="409.5" x14ac:dyDescent="0.35">
      <c r="A138" t="s">
        <v>917</v>
      </c>
      <c r="C138" t="s">
        <v>918</v>
      </c>
      <c r="D138" t="s">
        <v>919</v>
      </c>
      <c r="E138" t="s">
        <v>920</v>
      </c>
      <c r="F138" t="s">
        <v>921</v>
      </c>
      <c r="G138" s="48" t="s">
        <v>922</v>
      </c>
      <c r="H138" t="s">
        <v>48</v>
      </c>
      <c r="I138" t="str">
        <f>INDEX(Level[Level],MATCH(PIs[[#This Row],[L]],Level[GUID],0),1)</f>
        <v>Major Must</v>
      </c>
      <c r="N138" t="s">
        <v>101</v>
      </c>
      <c r="O138" t="str">
        <f>INDEX(allsections[[S]:[Order]],MATCH(PIs[[#This Row],[SGUID]],allsections[SGUID],0),1)</f>
        <v>FO 02 TRACEABILITY</v>
      </c>
      <c r="P138" t="str">
        <f>INDEX(allsections[[S]:[Order]],MATCH(PIs[[#This Row],[SGUID]],allsections[SGUID],0),2)</f>
        <v>-</v>
      </c>
      <c r="Q138">
        <f>INDEX(allsections[[S]:[Order]],MATCH(PIs[[#This Row],[SGUID]],allsections[SGUID],0),3)</f>
        <v>2</v>
      </c>
      <c r="R138" t="s">
        <v>546</v>
      </c>
      <c r="S138" t="str">
        <f>INDEX(allsections[[S]:[Order]],MATCH(PIs[[#This Row],[SSGUID]],allsections[SGUID],0),1)</f>
        <v>FO 02.02 Parallel ownership</v>
      </c>
      <c r="T138"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138" t="str">
        <f>INDEX(#REF!,MATCH(PIs[[#This Row],[GUID]],#REF!,0),2)</f>
        <v>4C7ap9WXrPsgE102XE9985</v>
      </c>
      <c r="V138" t="b">
        <v>0</v>
      </c>
    </row>
    <row r="139" spans="1:22" ht="409.5" x14ac:dyDescent="0.35">
      <c r="A139" t="s">
        <v>923</v>
      </c>
      <c r="C139" t="s">
        <v>924</v>
      </c>
      <c r="D139" t="s">
        <v>925</v>
      </c>
      <c r="E139" t="s">
        <v>926</v>
      </c>
      <c r="F139" t="s">
        <v>927</v>
      </c>
      <c r="G139" s="48" t="s">
        <v>928</v>
      </c>
      <c r="H139" t="s">
        <v>73</v>
      </c>
      <c r="I139" t="str">
        <f>INDEX(Level[Level],MATCH(PIs[[#This Row],[L]],Level[GUID],0),1)</f>
        <v>Minor Must</v>
      </c>
      <c r="N139" t="s">
        <v>94</v>
      </c>
      <c r="O139" t="str">
        <f>INDEX(allsections[[S]:[Order]],MATCH(PIs[[#This Row],[SGUID]],allsections[SGUID],0),1)</f>
        <v>FO 06 INTEGRATED PEST MANAGEMENT</v>
      </c>
      <c r="P139" t="str">
        <f>INDEX(allsections[[S]:[Order]],MATCH(PIs[[#This Row],[SGUID]],allsections[SGUID],0),2)</f>
        <v>-</v>
      </c>
      <c r="Q139">
        <f>INDEX(allsections[[S]:[Order]],MATCH(PIs[[#This Row],[SGUID]],allsections[SGUID],0),3)</f>
        <v>6</v>
      </c>
      <c r="R139" t="s">
        <v>58</v>
      </c>
      <c r="S139" t="str">
        <f>INDEX(allsections[[S]:[Order]],MATCH(PIs[[#This Row],[SSGUID]],allsections[SGUID],0),1)</f>
        <v>-</v>
      </c>
      <c r="T139" t="str">
        <f>INDEX(allsections[[S]:[Order]],MATCH(PIs[[#This Row],[SSGUID]],allsections[SGUID],0),2)</f>
        <v>-</v>
      </c>
      <c r="U139">
        <f>INDEX(#REF!,MATCH(PIs[[#This Row],[GUID]],#REF!,0),2)</f>
        <v>0</v>
      </c>
      <c r="V139" t="b">
        <v>0</v>
      </c>
    </row>
    <row r="140" spans="1:22" ht="409.5" x14ac:dyDescent="0.35">
      <c r="A140" t="s">
        <v>929</v>
      </c>
      <c r="C140" t="s">
        <v>930</v>
      </c>
      <c r="D140" t="s">
        <v>931</v>
      </c>
      <c r="E140" t="s">
        <v>932</v>
      </c>
      <c r="F140" t="s">
        <v>933</v>
      </c>
      <c r="G140" s="48" t="s">
        <v>934</v>
      </c>
      <c r="H140" t="s">
        <v>73</v>
      </c>
      <c r="I140" t="str">
        <f>INDEX(Level[Level],MATCH(PIs[[#This Row],[L]],Level[GUID],0),1)</f>
        <v>Minor Must</v>
      </c>
      <c r="N140" t="s">
        <v>94</v>
      </c>
      <c r="O140" t="str">
        <f>INDEX(allsections[[S]:[Order]],MATCH(PIs[[#This Row],[SGUID]],allsections[SGUID],0),1)</f>
        <v>FO 06 INTEGRATED PEST MANAGEMENT</v>
      </c>
      <c r="P140" t="str">
        <f>INDEX(allsections[[S]:[Order]],MATCH(PIs[[#This Row],[SGUID]],allsections[SGUID],0),2)</f>
        <v>-</v>
      </c>
      <c r="Q140">
        <f>INDEX(allsections[[S]:[Order]],MATCH(PIs[[#This Row],[SGUID]],allsections[SGUID],0),3)</f>
        <v>6</v>
      </c>
      <c r="R140" t="s">
        <v>58</v>
      </c>
      <c r="S140" t="str">
        <f>INDEX(allsections[[S]:[Order]],MATCH(PIs[[#This Row],[SSGUID]],allsections[SGUID],0),1)</f>
        <v>-</v>
      </c>
      <c r="T140" t="str">
        <f>INDEX(allsections[[S]:[Order]],MATCH(PIs[[#This Row],[SSGUID]],allsections[SGUID],0),2)</f>
        <v>-</v>
      </c>
      <c r="U140">
        <f>INDEX(#REF!,MATCH(PIs[[#This Row],[GUID]],#REF!,0),2)</f>
        <v>0</v>
      </c>
      <c r="V140" t="b">
        <v>0</v>
      </c>
    </row>
    <row r="141" spans="1:22" x14ac:dyDescent="0.35">
      <c r="A141" t="s">
        <v>935</v>
      </c>
      <c r="C141" t="s">
        <v>936</v>
      </c>
      <c r="D141" t="s">
        <v>937</v>
      </c>
      <c r="E141" t="s">
        <v>938</v>
      </c>
      <c r="F141" t="s">
        <v>939</v>
      </c>
      <c r="G141" t="s">
        <v>940</v>
      </c>
      <c r="H141" t="s">
        <v>48</v>
      </c>
      <c r="I141" t="str">
        <f>INDEX(Level[Level],MATCH(PIs[[#This Row],[L]],Level[GUID],0),1)</f>
        <v>Major Must</v>
      </c>
      <c r="N141" t="s">
        <v>94</v>
      </c>
      <c r="O141" t="str">
        <f>INDEX(allsections[[S]:[Order]],MATCH(PIs[[#This Row],[SGUID]],allsections[SGUID],0),1)</f>
        <v>FO 06 INTEGRATED PEST MANAGEMENT</v>
      </c>
      <c r="P141" t="str">
        <f>INDEX(allsections[[S]:[Order]],MATCH(PIs[[#This Row],[SGUID]],allsections[SGUID],0),2)</f>
        <v>-</v>
      </c>
      <c r="Q141">
        <f>INDEX(allsections[[S]:[Order]],MATCH(PIs[[#This Row],[SGUID]],allsections[SGUID],0),3)</f>
        <v>6</v>
      </c>
      <c r="R141" t="s">
        <v>58</v>
      </c>
      <c r="S141" t="str">
        <f>INDEX(allsections[[S]:[Order]],MATCH(PIs[[#This Row],[SSGUID]],allsections[SGUID],0),1)</f>
        <v>-</v>
      </c>
      <c r="T141" t="str">
        <f>INDEX(allsections[[S]:[Order]],MATCH(PIs[[#This Row],[SSGUID]],allsections[SGUID],0),2)</f>
        <v>-</v>
      </c>
      <c r="U141">
        <f>INDEX(#REF!,MATCH(PIs[[#This Row],[GUID]],#REF!,0),2)</f>
        <v>0</v>
      </c>
      <c r="V141" t="b">
        <v>0</v>
      </c>
    </row>
    <row r="142" spans="1:22" x14ac:dyDescent="0.35">
      <c r="A142" t="s">
        <v>941</v>
      </c>
      <c r="C142" t="s">
        <v>942</v>
      </c>
      <c r="D142" t="s">
        <v>943</v>
      </c>
      <c r="E142" t="s">
        <v>944</v>
      </c>
      <c r="F142" t="s">
        <v>945</v>
      </c>
      <c r="G142" t="s">
        <v>946</v>
      </c>
      <c r="H142" t="s">
        <v>48</v>
      </c>
      <c r="I142" t="str">
        <f>INDEX(Level[Level],MATCH(PIs[[#This Row],[L]],Level[GUID],0),1)</f>
        <v>Major Must</v>
      </c>
      <c r="N142" t="s">
        <v>94</v>
      </c>
      <c r="O142" t="str">
        <f>INDEX(allsections[[S]:[Order]],MATCH(PIs[[#This Row],[SGUID]],allsections[SGUID],0),1)</f>
        <v>FO 06 INTEGRATED PEST MANAGEMENT</v>
      </c>
      <c r="P142" t="str">
        <f>INDEX(allsections[[S]:[Order]],MATCH(PIs[[#This Row],[SGUID]],allsections[SGUID],0),2)</f>
        <v>-</v>
      </c>
      <c r="Q142">
        <f>INDEX(allsections[[S]:[Order]],MATCH(PIs[[#This Row],[SGUID]],allsections[SGUID],0),3)</f>
        <v>6</v>
      </c>
      <c r="R142" t="s">
        <v>58</v>
      </c>
      <c r="S142" t="str">
        <f>INDEX(allsections[[S]:[Order]],MATCH(PIs[[#This Row],[SSGUID]],allsections[SGUID],0),1)</f>
        <v>-</v>
      </c>
      <c r="T142" t="str">
        <f>INDEX(allsections[[S]:[Order]],MATCH(PIs[[#This Row],[SSGUID]],allsections[SGUID],0),2)</f>
        <v>-</v>
      </c>
      <c r="U142">
        <f>INDEX(#REF!,MATCH(PIs[[#This Row],[GUID]],#REF!,0),2)</f>
        <v>0</v>
      </c>
      <c r="V142" t="b">
        <v>0</v>
      </c>
    </row>
    <row r="143" spans="1:22" ht="409.5" x14ac:dyDescent="0.35">
      <c r="A143" t="s">
        <v>947</v>
      </c>
      <c r="C143" t="s">
        <v>948</v>
      </c>
      <c r="D143" t="s">
        <v>949</v>
      </c>
      <c r="E143" t="s">
        <v>950</v>
      </c>
      <c r="F143" t="s">
        <v>951</v>
      </c>
      <c r="G143" s="48" t="s">
        <v>952</v>
      </c>
      <c r="H143" t="s">
        <v>73</v>
      </c>
      <c r="I143" t="str">
        <f>INDEX(Level[Level],MATCH(PIs[[#This Row],[L]],Level[GUID],0),1)</f>
        <v>Minor Must</v>
      </c>
      <c r="N143" t="s">
        <v>94</v>
      </c>
      <c r="O143" t="str">
        <f>INDEX(allsections[[S]:[Order]],MATCH(PIs[[#This Row],[SGUID]],allsections[SGUID],0),1)</f>
        <v>FO 06 INTEGRATED PEST MANAGEMENT</v>
      </c>
      <c r="P143" t="str">
        <f>INDEX(allsections[[S]:[Order]],MATCH(PIs[[#This Row],[SGUID]],allsections[SGUID],0),2)</f>
        <v>-</v>
      </c>
      <c r="Q143">
        <f>INDEX(allsections[[S]:[Order]],MATCH(PIs[[#This Row],[SGUID]],allsections[SGUID],0),3)</f>
        <v>6</v>
      </c>
      <c r="R143" t="s">
        <v>58</v>
      </c>
      <c r="S143" t="str">
        <f>INDEX(allsections[[S]:[Order]],MATCH(PIs[[#This Row],[SSGUID]],allsections[SGUID],0),1)</f>
        <v>-</v>
      </c>
      <c r="T143" t="str">
        <f>INDEX(allsections[[S]:[Order]],MATCH(PIs[[#This Row],[SSGUID]],allsections[SGUID],0),2)</f>
        <v>-</v>
      </c>
      <c r="U143">
        <f>INDEX(#REF!,MATCH(PIs[[#This Row],[GUID]],#REF!,0),2)</f>
        <v>0</v>
      </c>
      <c r="V143" t="b">
        <v>0</v>
      </c>
    </row>
    <row r="144" spans="1:22" x14ac:dyDescent="0.35">
      <c r="A144" t="s">
        <v>953</v>
      </c>
      <c r="C144" t="s">
        <v>954</v>
      </c>
      <c r="D144" t="s">
        <v>955</v>
      </c>
      <c r="E144" t="s">
        <v>956</v>
      </c>
      <c r="F144" t="s">
        <v>957</v>
      </c>
      <c r="G144" t="s">
        <v>958</v>
      </c>
      <c r="H144" t="s">
        <v>48</v>
      </c>
      <c r="I144" t="str">
        <f>INDEX(Level[Level],MATCH(PIs[[#This Row],[L]],Level[GUID],0),1)</f>
        <v>Major Must</v>
      </c>
      <c r="N144" t="s">
        <v>193</v>
      </c>
      <c r="O144" t="str">
        <f>INDEX(allsections[[S]:[Order]],MATCH(PIs[[#This Row],[SGUID]],allsections[SGUID],0),1)</f>
        <v>FO 03 PLANT PROPAGATION MATERIAL</v>
      </c>
      <c r="P144" t="str">
        <f>INDEX(allsections[[S]:[Order]],MATCH(PIs[[#This Row],[SGUID]],allsections[SGUID],0),2)</f>
        <v>-</v>
      </c>
      <c r="Q144">
        <f>INDEX(allsections[[S]:[Order]],MATCH(PIs[[#This Row],[SGUID]],allsections[SGUID],0),3)</f>
        <v>3</v>
      </c>
      <c r="R144" t="s">
        <v>813</v>
      </c>
      <c r="S144" t="str">
        <f>INDEX(allsections[[S]:[Order]],MATCH(PIs[[#This Row],[SSGUID]],allsections[SGUID],0),1)</f>
        <v>FO 03.03 Genetically modified organisms</v>
      </c>
      <c r="T144" t="str">
        <f>INDEX(allsections[[S]:[Order]],MATCH(PIs[[#This Row],[SSGUID]],allsections[SGUID],0),2)</f>
        <v>-</v>
      </c>
      <c r="U144" t="str">
        <f>INDEX(#REF!,MATCH(PIs[[#This Row],[GUID]],#REF!,0),2)</f>
        <v>1DMh4nsjnxwoMXI3CEg6sF</v>
      </c>
      <c r="V144" t="b">
        <v>0</v>
      </c>
    </row>
    <row r="145" spans="1:23" ht="406" x14ac:dyDescent="0.35">
      <c r="A145" t="s">
        <v>959</v>
      </c>
      <c r="C145" t="s">
        <v>960</v>
      </c>
      <c r="D145" t="s">
        <v>961</v>
      </c>
      <c r="E145" t="s">
        <v>962</v>
      </c>
      <c r="F145" t="s">
        <v>963</v>
      </c>
      <c r="G145" s="48" t="s">
        <v>964</v>
      </c>
      <c r="H145" t="s">
        <v>293</v>
      </c>
      <c r="I145" t="str">
        <f>INDEX(Level[Level],MATCH(PIs[[#This Row],[L]],Level[GUID],0),1)</f>
        <v>Recom.</v>
      </c>
      <c r="N145" t="s">
        <v>94</v>
      </c>
      <c r="O145" t="str">
        <f>INDEX(allsections[[S]:[Order]],MATCH(PIs[[#This Row],[SGUID]],allsections[SGUID],0),1)</f>
        <v>FO 06 INTEGRATED PEST MANAGEMENT</v>
      </c>
      <c r="P145" t="str">
        <f>INDEX(allsections[[S]:[Order]],MATCH(PIs[[#This Row],[SGUID]],allsections[SGUID],0),2)</f>
        <v>-</v>
      </c>
      <c r="Q145">
        <f>INDEX(allsections[[S]:[Order]],MATCH(PIs[[#This Row],[SGUID]],allsections[SGUID],0),3)</f>
        <v>6</v>
      </c>
      <c r="R145" t="s">
        <v>58</v>
      </c>
      <c r="S145" t="str">
        <f>INDEX(allsections[[S]:[Order]],MATCH(PIs[[#This Row],[SSGUID]],allsections[SGUID],0),1)</f>
        <v>-</v>
      </c>
      <c r="T145" t="str">
        <f>INDEX(allsections[[S]:[Order]],MATCH(PIs[[#This Row],[SSGUID]],allsections[SGUID],0),2)</f>
        <v>-</v>
      </c>
      <c r="U145">
        <f>INDEX(#REF!,MATCH(PIs[[#This Row],[GUID]],#REF!,0),2)</f>
        <v>0</v>
      </c>
      <c r="V145" t="b">
        <v>0</v>
      </c>
    </row>
    <row r="146" spans="1:23" x14ac:dyDescent="0.35">
      <c r="A146" t="s">
        <v>965</v>
      </c>
      <c r="C146" t="s">
        <v>966</v>
      </c>
      <c r="D146" t="s">
        <v>967</v>
      </c>
      <c r="E146" t="s">
        <v>968</v>
      </c>
      <c r="F146" t="s">
        <v>969</v>
      </c>
      <c r="G146" t="s">
        <v>970</v>
      </c>
      <c r="H146" t="s">
        <v>48</v>
      </c>
      <c r="I146" t="str">
        <f>INDEX(Level[Level],MATCH(PIs[[#This Row],[L]],Level[GUID],0),1)</f>
        <v>Major Must</v>
      </c>
      <c r="N146" t="s">
        <v>101</v>
      </c>
      <c r="O146" t="str">
        <f>INDEX(allsections[[S]:[Order]],MATCH(PIs[[#This Row],[SGUID]],allsections[SGUID],0),1)</f>
        <v>FO 02 TRACEABILITY</v>
      </c>
      <c r="P146" t="str">
        <f>INDEX(allsections[[S]:[Order]],MATCH(PIs[[#This Row],[SGUID]],allsections[SGUID],0),2)</f>
        <v>-</v>
      </c>
      <c r="Q146">
        <f>INDEX(allsections[[S]:[Order]],MATCH(PIs[[#This Row],[SGUID]],allsections[SGUID],0),3)</f>
        <v>2</v>
      </c>
      <c r="R146" t="s">
        <v>546</v>
      </c>
      <c r="S146" t="str">
        <f>INDEX(allsections[[S]:[Order]],MATCH(PIs[[#This Row],[SSGUID]],allsections[SGUID],0),1)</f>
        <v>FO 02.02 Parallel ownership</v>
      </c>
      <c r="T146"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146" t="str">
        <f>INDEX(#REF!,MATCH(PIs[[#This Row],[GUID]],#REF!,0),2)</f>
        <v>4C7ap9WXrPsgE102XE9985</v>
      </c>
      <c r="V146" t="b">
        <v>0</v>
      </c>
    </row>
    <row r="147" spans="1:23" ht="409.5" x14ac:dyDescent="0.35">
      <c r="A147" t="s">
        <v>971</v>
      </c>
      <c r="C147" t="s">
        <v>972</v>
      </c>
      <c r="D147" t="s">
        <v>973</v>
      </c>
      <c r="E147" t="s">
        <v>974</v>
      </c>
      <c r="F147" t="s">
        <v>975</v>
      </c>
      <c r="G147" s="48" t="s">
        <v>976</v>
      </c>
      <c r="H147" t="s">
        <v>73</v>
      </c>
      <c r="I147" t="str">
        <f>INDEX(Level[Level],MATCH(PIs[[#This Row],[L]],Level[GUID],0),1)</f>
        <v>Minor Must</v>
      </c>
      <c r="N147" t="s">
        <v>94</v>
      </c>
      <c r="O147" t="str">
        <f>INDEX(allsections[[S]:[Order]],MATCH(PIs[[#This Row],[SGUID]],allsections[SGUID],0),1)</f>
        <v>FO 06 INTEGRATED PEST MANAGEMENT</v>
      </c>
      <c r="P147" t="str">
        <f>INDEX(allsections[[S]:[Order]],MATCH(PIs[[#This Row],[SGUID]],allsections[SGUID],0),2)</f>
        <v>-</v>
      </c>
      <c r="Q147">
        <f>INDEX(allsections[[S]:[Order]],MATCH(PIs[[#This Row],[SGUID]],allsections[SGUID],0),3)</f>
        <v>6</v>
      </c>
      <c r="R147" t="s">
        <v>58</v>
      </c>
      <c r="S147" t="str">
        <f>INDEX(allsections[[S]:[Order]],MATCH(PIs[[#This Row],[SSGUID]],allsections[SGUID],0),1)</f>
        <v>-</v>
      </c>
      <c r="T147" t="str">
        <f>INDEX(allsections[[S]:[Order]],MATCH(PIs[[#This Row],[SSGUID]],allsections[SGUID],0),2)</f>
        <v>-</v>
      </c>
      <c r="U147">
        <f>INDEX(#REF!,MATCH(PIs[[#This Row],[GUID]],#REF!,0),2)</f>
        <v>0</v>
      </c>
      <c r="V147" t="b">
        <v>0</v>
      </c>
    </row>
    <row r="148" spans="1:23" ht="409.5" x14ac:dyDescent="0.35">
      <c r="A148" t="s">
        <v>977</v>
      </c>
      <c r="C148" t="s">
        <v>978</v>
      </c>
      <c r="D148" t="s">
        <v>979</v>
      </c>
      <c r="E148" t="s">
        <v>980</v>
      </c>
      <c r="F148" t="s">
        <v>981</v>
      </c>
      <c r="G148" s="48" t="s">
        <v>982</v>
      </c>
      <c r="H148" t="s">
        <v>48</v>
      </c>
      <c r="I148" t="str">
        <f>INDEX(Level[Level],MATCH(PIs[[#This Row],[L]],Level[GUID],0),1)</f>
        <v>Major Must</v>
      </c>
      <c r="N148" t="s">
        <v>94</v>
      </c>
      <c r="O148" t="str">
        <f>INDEX(allsections[[S]:[Order]],MATCH(PIs[[#This Row],[SGUID]],allsections[SGUID],0),1)</f>
        <v>FO 06 INTEGRATED PEST MANAGEMENT</v>
      </c>
      <c r="P148" t="str">
        <f>INDEX(allsections[[S]:[Order]],MATCH(PIs[[#This Row],[SGUID]],allsections[SGUID],0),2)</f>
        <v>-</v>
      </c>
      <c r="Q148">
        <f>INDEX(allsections[[S]:[Order]],MATCH(PIs[[#This Row],[SGUID]],allsections[SGUID],0),3)</f>
        <v>6</v>
      </c>
      <c r="R148" t="s">
        <v>58</v>
      </c>
      <c r="S148" t="str">
        <f>INDEX(allsections[[S]:[Order]],MATCH(PIs[[#This Row],[SSGUID]],allsections[SGUID],0),1)</f>
        <v>-</v>
      </c>
      <c r="T148" t="str">
        <f>INDEX(allsections[[S]:[Order]],MATCH(PIs[[#This Row],[SSGUID]],allsections[SGUID],0),2)</f>
        <v>-</v>
      </c>
      <c r="U148">
        <f>INDEX(#REF!,MATCH(PIs[[#This Row],[GUID]],#REF!,0),2)</f>
        <v>0</v>
      </c>
      <c r="V148" t="b">
        <v>0</v>
      </c>
    </row>
    <row r="149" spans="1:23" x14ac:dyDescent="0.35">
      <c r="A149" t="s">
        <v>983</v>
      </c>
      <c r="C149" t="s">
        <v>984</v>
      </c>
      <c r="D149" t="s">
        <v>985</v>
      </c>
      <c r="E149" t="s">
        <v>986</v>
      </c>
      <c r="F149" t="s">
        <v>987</v>
      </c>
      <c r="G149" t="s">
        <v>988</v>
      </c>
      <c r="H149" t="s">
        <v>73</v>
      </c>
      <c r="I149" t="str">
        <f>INDEX(Level[Level],MATCH(PIs[[#This Row],[L]],Level[GUID],0),1)</f>
        <v>Minor Must</v>
      </c>
      <c r="N149" t="s">
        <v>193</v>
      </c>
      <c r="O149" t="str">
        <f>INDEX(allsections[[S]:[Order]],MATCH(PIs[[#This Row],[SGUID]],allsections[SGUID],0),1)</f>
        <v>FO 03 PLANT PROPAGATION MATERIAL</v>
      </c>
      <c r="P149" t="str">
        <f>INDEX(allsections[[S]:[Order]],MATCH(PIs[[#This Row],[SGUID]],allsections[SGUID],0),2)</f>
        <v>-</v>
      </c>
      <c r="Q149">
        <f>INDEX(allsections[[S]:[Order]],MATCH(PIs[[#This Row],[SGUID]],allsections[SGUID],0),3)</f>
        <v>3</v>
      </c>
      <c r="R149" t="s">
        <v>813</v>
      </c>
      <c r="S149" t="str">
        <f>INDEX(allsections[[S]:[Order]],MATCH(PIs[[#This Row],[SSGUID]],allsections[SGUID],0),1)</f>
        <v>FO 03.03 Genetically modified organisms</v>
      </c>
      <c r="T149" t="str">
        <f>INDEX(allsections[[S]:[Order]],MATCH(PIs[[#This Row],[SSGUID]],allsections[SGUID],0),2)</f>
        <v>-</v>
      </c>
      <c r="U149" t="str">
        <f>INDEX(#REF!,MATCH(PIs[[#This Row],[GUID]],#REF!,0),2)</f>
        <v>1DMh4nsjnxwoMXI3CEg6sF</v>
      </c>
      <c r="V149" t="b">
        <v>0</v>
      </c>
    </row>
    <row r="150" spans="1:23" x14ac:dyDescent="0.35">
      <c r="A150" t="s">
        <v>989</v>
      </c>
      <c r="C150" t="s">
        <v>990</v>
      </c>
      <c r="D150" t="s">
        <v>991</v>
      </c>
      <c r="E150" t="s">
        <v>992</v>
      </c>
      <c r="F150" t="s">
        <v>993</v>
      </c>
      <c r="G150" t="s">
        <v>994</v>
      </c>
      <c r="H150" t="s">
        <v>48</v>
      </c>
      <c r="I150" t="str">
        <f>INDEX(Level[Level],MATCH(PIs[[#This Row],[L]],Level[GUID],0),1)</f>
        <v>Major Must</v>
      </c>
      <c r="N150" t="s">
        <v>193</v>
      </c>
      <c r="O150" t="str">
        <f>INDEX(allsections[[S]:[Order]],MATCH(PIs[[#This Row],[SGUID]],allsections[SGUID],0),1)</f>
        <v>FO 03 PLANT PROPAGATION MATERIAL</v>
      </c>
      <c r="P150" t="str">
        <f>INDEX(allsections[[S]:[Order]],MATCH(PIs[[#This Row],[SGUID]],allsections[SGUID],0),2)</f>
        <v>-</v>
      </c>
      <c r="Q150">
        <f>INDEX(allsections[[S]:[Order]],MATCH(PIs[[#This Row],[SGUID]],allsections[SGUID],0),3)</f>
        <v>3</v>
      </c>
      <c r="R150" t="s">
        <v>813</v>
      </c>
      <c r="S150" t="str">
        <f>INDEX(allsections[[S]:[Order]],MATCH(PIs[[#This Row],[SSGUID]],allsections[SGUID],0),1)</f>
        <v>FO 03.03 Genetically modified organisms</v>
      </c>
      <c r="T150" t="str">
        <f>INDEX(allsections[[S]:[Order]],MATCH(PIs[[#This Row],[SSGUID]],allsections[SGUID],0),2)</f>
        <v>-</v>
      </c>
      <c r="U150" t="str">
        <f>INDEX(#REF!,MATCH(PIs[[#This Row],[GUID]],#REF!,0),2)</f>
        <v>1DMh4nsjnxwoMXI3CEg6sF</v>
      </c>
      <c r="V150" t="b">
        <v>0</v>
      </c>
    </row>
    <row r="151" spans="1:23" x14ac:dyDescent="0.35">
      <c r="A151" t="s">
        <v>995</v>
      </c>
      <c r="C151" t="s">
        <v>996</v>
      </c>
      <c r="D151" t="s">
        <v>997</v>
      </c>
      <c r="E151" t="s">
        <v>998</v>
      </c>
      <c r="F151" t="s">
        <v>999</v>
      </c>
      <c r="G151" t="s">
        <v>1000</v>
      </c>
      <c r="H151" t="s">
        <v>73</v>
      </c>
      <c r="I151" t="str">
        <f>INDEX(Level[Level],MATCH(PIs[[#This Row],[L]],Level[GUID],0),1)</f>
        <v>Minor Must</v>
      </c>
      <c r="N151" t="s">
        <v>193</v>
      </c>
      <c r="O151" t="str">
        <f>INDEX(allsections[[S]:[Order]],MATCH(PIs[[#This Row],[SGUID]],allsections[SGUID],0),1)</f>
        <v>FO 03 PLANT PROPAGATION MATERIAL</v>
      </c>
      <c r="P151" t="str">
        <f>INDEX(allsections[[S]:[Order]],MATCH(PIs[[#This Row],[SGUID]],allsections[SGUID],0),2)</f>
        <v>-</v>
      </c>
      <c r="Q151">
        <f>INDEX(allsections[[S]:[Order]],MATCH(PIs[[#This Row],[SGUID]],allsections[SGUID],0),3)</f>
        <v>3</v>
      </c>
      <c r="R151" t="s">
        <v>813</v>
      </c>
      <c r="S151" t="str">
        <f>INDEX(allsections[[S]:[Order]],MATCH(PIs[[#This Row],[SSGUID]],allsections[SGUID],0),1)</f>
        <v>FO 03.03 Genetically modified organisms</v>
      </c>
      <c r="T151" t="str">
        <f>INDEX(allsections[[S]:[Order]],MATCH(PIs[[#This Row],[SSGUID]],allsections[SGUID],0),2)</f>
        <v>-</v>
      </c>
      <c r="U151" t="str">
        <f>INDEX(#REF!,MATCH(PIs[[#This Row],[GUID]],#REF!,0),2)</f>
        <v>1DMh4nsjnxwoMXI3CEg6sF</v>
      </c>
      <c r="V151" t="b">
        <v>0</v>
      </c>
    </row>
    <row r="152" spans="1:23" x14ac:dyDescent="0.35">
      <c r="A152" t="s">
        <v>1001</v>
      </c>
      <c r="C152" t="s">
        <v>1002</v>
      </c>
      <c r="D152" t="s">
        <v>1003</v>
      </c>
      <c r="E152" t="s">
        <v>1004</v>
      </c>
      <c r="F152" t="s">
        <v>1005</v>
      </c>
      <c r="G152" t="s">
        <v>1006</v>
      </c>
      <c r="H152" t="s">
        <v>293</v>
      </c>
      <c r="I152" t="str">
        <f>INDEX(Level[Level],MATCH(PIs[[#This Row],[L]],Level[GUID],0),1)</f>
        <v>Recom.</v>
      </c>
      <c r="N152" t="s">
        <v>86</v>
      </c>
      <c r="O152" t="str">
        <f>INDEX(allsections[[S]:[Order]],MATCH(PIs[[#This Row],[SGUID]],allsections[SGUID],0),1)</f>
        <v>FO 05 WATER MANAGEMENT</v>
      </c>
      <c r="P152" t="str">
        <f>INDEX(allsections[[S]:[Order]],MATCH(PIs[[#This Row],[SGUID]],allsections[SGUID],0),2)</f>
        <v>-</v>
      </c>
      <c r="Q152">
        <f>INDEX(allsections[[S]:[Order]],MATCH(PIs[[#This Row],[SGUID]],allsections[SGUID],0),3)</f>
        <v>5</v>
      </c>
      <c r="R152" t="s">
        <v>853</v>
      </c>
      <c r="S152" t="str">
        <f>INDEX(allsections[[S]:[Order]],MATCH(PIs[[#This Row],[SSGUID]],allsections[SGUID],0),1)</f>
        <v>FO 05.03 Record keeping</v>
      </c>
      <c r="T152" t="str">
        <f>INDEX(allsections[[S]:[Order]],MATCH(PIs[[#This Row],[SSGUID]],allsections[SGUID],0),2)</f>
        <v>-</v>
      </c>
      <c r="U152">
        <f>INDEX(#REF!,MATCH(PIs[[#This Row],[GUID]],#REF!,0),2)</f>
        <v>0</v>
      </c>
      <c r="V152" t="b">
        <v>0</v>
      </c>
    </row>
    <row r="153" spans="1:23" ht="377" x14ac:dyDescent="0.35">
      <c r="A153" t="s">
        <v>1007</v>
      </c>
      <c r="C153" t="s">
        <v>1008</v>
      </c>
      <c r="D153" t="s">
        <v>1009</v>
      </c>
      <c r="E153" t="s">
        <v>1010</v>
      </c>
      <c r="F153" t="s">
        <v>1011</v>
      </c>
      <c r="G153" s="48" t="s">
        <v>1012</v>
      </c>
      <c r="H153" t="s">
        <v>73</v>
      </c>
      <c r="I153" t="str">
        <f>INDEX(Level[Level],MATCH(PIs[[#This Row],[L]],Level[GUID],0),1)</f>
        <v>Minor Must</v>
      </c>
      <c r="N153" t="s">
        <v>201</v>
      </c>
      <c r="O153" t="str">
        <f>INDEX(allsections[[S]:[Order]],MATCH(PIs[[#This Row],[SGUID]],allsections[SGUID],0),1)</f>
        <v>FO 08 POSTHARVEST</v>
      </c>
      <c r="P153" t="str">
        <f>INDEX(allsections[[S]:[Order]],MATCH(PIs[[#This Row],[SGUID]],allsections[SGUID],0),2)</f>
        <v>-</v>
      </c>
      <c r="Q153">
        <f>INDEX(allsections[[S]:[Order]],MATCH(PIs[[#This Row],[SGUID]],allsections[SGUID],0),3)</f>
        <v>8</v>
      </c>
      <c r="R153" t="s">
        <v>202</v>
      </c>
      <c r="S153" t="str">
        <f>INDEX(allsections[[S]:[Order]],MATCH(PIs[[#This Row],[SSGUID]],allsections[SGUID],0),1)</f>
        <v>FO 08.02 Postharvest treatments</v>
      </c>
      <c r="T153" t="str">
        <f>INDEX(allsections[[S]:[Order]],MATCH(PIs[[#This Row],[SSGUID]],allsections[SGUID],0),2)</f>
        <v>-</v>
      </c>
      <c r="U153">
        <f>INDEX(#REF!,MATCH(PIs[[#This Row],[GUID]],#REF!,0),2)</f>
        <v>0</v>
      </c>
      <c r="V153" t="b">
        <v>0</v>
      </c>
      <c r="W153" t="b">
        <v>1</v>
      </c>
    </row>
    <row r="154" spans="1:23" ht="409.5" x14ac:dyDescent="0.35">
      <c r="A154" t="s">
        <v>1013</v>
      </c>
      <c r="C154" t="s">
        <v>1014</v>
      </c>
      <c r="D154" t="s">
        <v>1015</v>
      </c>
      <c r="E154" t="s">
        <v>1016</v>
      </c>
      <c r="F154" t="s">
        <v>1017</v>
      </c>
      <c r="G154" s="48" t="s">
        <v>1018</v>
      </c>
      <c r="H154" t="s">
        <v>73</v>
      </c>
      <c r="I154" t="str">
        <f>INDEX(Level[Level],MATCH(PIs[[#This Row],[L]],Level[GUID],0),1)</f>
        <v>Minor Must</v>
      </c>
      <c r="N154" t="s">
        <v>86</v>
      </c>
      <c r="O154" t="str">
        <f>INDEX(allsections[[S]:[Order]],MATCH(PIs[[#This Row],[SGUID]],allsections[SGUID],0),1)</f>
        <v>FO 05 WATER MANAGEMENT</v>
      </c>
      <c r="P154" t="str">
        <f>INDEX(allsections[[S]:[Order]],MATCH(PIs[[#This Row],[SGUID]],allsections[SGUID],0),2)</f>
        <v>-</v>
      </c>
      <c r="Q154">
        <f>INDEX(allsections[[S]:[Order]],MATCH(PIs[[#This Row],[SGUID]],allsections[SGUID],0),3)</f>
        <v>5</v>
      </c>
      <c r="R154" t="s">
        <v>853</v>
      </c>
      <c r="S154" t="str">
        <f>INDEX(allsections[[S]:[Order]],MATCH(PIs[[#This Row],[SSGUID]],allsections[SGUID],0),1)</f>
        <v>FO 05.03 Record keeping</v>
      </c>
      <c r="T154" t="str">
        <f>INDEX(allsections[[S]:[Order]],MATCH(PIs[[#This Row],[SSGUID]],allsections[SGUID],0),2)</f>
        <v>-</v>
      </c>
      <c r="U154" t="str">
        <f>INDEX(#REF!,MATCH(PIs[[#This Row],[GUID]],#REF!,0),2)</f>
        <v>3gt3fIhN46QsU1qNjvnmb2</v>
      </c>
      <c r="V154" t="b">
        <v>0</v>
      </c>
    </row>
    <row r="155" spans="1:23" ht="409.5" x14ac:dyDescent="0.35">
      <c r="A155" t="s">
        <v>1019</v>
      </c>
      <c r="C155" t="s">
        <v>1020</v>
      </c>
      <c r="D155" t="s">
        <v>1021</v>
      </c>
      <c r="E155" t="s">
        <v>1022</v>
      </c>
      <c r="F155" t="s">
        <v>1023</v>
      </c>
      <c r="G155" s="48" t="s">
        <v>1024</v>
      </c>
      <c r="H155" t="s">
        <v>73</v>
      </c>
      <c r="I155" t="str">
        <f>INDEX(Level[Level],MATCH(PIs[[#This Row],[L]],Level[GUID],0),1)</f>
        <v>Minor Must</v>
      </c>
      <c r="N155" t="s">
        <v>201</v>
      </c>
      <c r="O155" t="str">
        <f>INDEX(allsections[[S]:[Order]],MATCH(PIs[[#This Row],[SGUID]],allsections[SGUID],0),1)</f>
        <v>FO 08 POSTHARVEST</v>
      </c>
      <c r="P155" t="str">
        <f>INDEX(allsections[[S]:[Order]],MATCH(PIs[[#This Row],[SGUID]],allsections[SGUID],0),2)</f>
        <v>-</v>
      </c>
      <c r="Q155">
        <f>INDEX(allsections[[S]:[Order]],MATCH(PIs[[#This Row],[SGUID]],allsections[SGUID],0),3)</f>
        <v>8</v>
      </c>
      <c r="R155" t="s">
        <v>202</v>
      </c>
      <c r="S155" t="str">
        <f>INDEX(allsections[[S]:[Order]],MATCH(PIs[[#This Row],[SSGUID]],allsections[SGUID],0),1)</f>
        <v>FO 08.02 Postharvest treatments</v>
      </c>
      <c r="T155" t="str">
        <f>INDEX(allsections[[S]:[Order]],MATCH(PIs[[#This Row],[SSGUID]],allsections[SGUID],0),2)</f>
        <v>-</v>
      </c>
      <c r="U155">
        <f>INDEX(#REF!,MATCH(PIs[[#This Row],[GUID]],#REF!,0),2)</f>
        <v>0</v>
      </c>
      <c r="V155" t="b">
        <v>0</v>
      </c>
      <c r="W155" t="b">
        <v>1</v>
      </c>
    </row>
    <row r="156" spans="1:23" ht="409.5" x14ac:dyDescent="0.35">
      <c r="A156" t="s">
        <v>1025</v>
      </c>
      <c r="C156" t="s">
        <v>1026</v>
      </c>
      <c r="D156" t="s">
        <v>1027</v>
      </c>
      <c r="E156" t="s">
        <v>1028</v>
      </c>
      <c r="F156" t="s">
        <v>1029</v>
      </c>
      <c r="G156" s="48" t="s">
        <v>1030</v>
      </c>
      <c r="H156" t="s">
        <v>73</v>
      </c>
      <c r="I156" t="str">
        <f>INDEX(Level[Level],MATCH(PIs[[#This Row],[L]],Level[GUID],0),1)</f>
        <v>Minor Must</v>
      </c>
      <c r="N156" t="s">
        <v>86</v>
      </c>
      <c r="O156" t="str">
        <f>INDEX(allsections[[S]:[Order]],MATCH(PIs[[#This Row],[SGUID]],allsections[SGUID],0),1)</f>
        <v>FO 05 WATER MANAGEMENT</v>
      </c>
      <c r="P156" t="str">
        <f>INDEX(allsections[[S]:[Order]],MATCH(PIs[[#This Row],[SGUID]],allsections[SGUID],0),2)</f>
        <v>-</v>
      </c>
      <c r="Q156">
        <f>INDEX(allsections[[S]:[Order]],MATCH(PIs[[#This Row],[SGUID]],allsections[SGUID],0),3)</f>
        <v>5</v>
      </c>
      <c r="R156" t="s">
        <v>840</v>
      </c>
      <c r="S156" t="str">
        <f>INDEX(allsections[[S]:[Order]],MATCH(PIs[[#This Row],[SSGUID]],allsections[SGUID],0),1)</f>
        <v>FO 05.02 Predicting irrigation requirements</v>
      </c>
      <c r="T156" t="str">
        <f>INDEX(allsections[[S]:[Order]],MATCH(PIs[[#This Row],[SSGUID]],allsections[SGUID],0),2)</f>
        <v>-</v>
      </c>
      <c r="U156">
        <f>INDEX(#REF!,MATCH(PIs[[#This Row],[GUID]],#REF!,0),2)</f>
        <v>0</v>
      </c>
      <c r="V156" t="b">
        <v>0</v>
      </c>
    </row>
    <row r="157" spans="1:23" ht="409.5" x14ac:dyDescent="0.35">
      <c r="A157" t="s">
        <v>1031</v>
      </c>
      <c r="C157" t="s">
        <v>1032</v>
      </c>
      <c r="D157" t="s">
        <v>1033</v>
      </c>
      <c r="E157" t="s">
        <v>1034</v>
      </c>
      <c r="F157" t="s">
        <v>1035</v>
      </c>
      <c r="G157" s="48" t="s">
        <v>1036</v>
      </c>
      <c r="H157" t="s">
        <v>48</v>
      </c>
      <c r="I157" t="str">
        <f>INDEX(Level[Level],MATCH(PIs[[#This Row],[L]],Level[GUID],0),1)</f>
        <v>Major Must</v>
      </c>
      <c r="N157" t="s">
        <v>86</v>
      </c>
      <c r="O157" t="str">
        <f>INDEX(allsections[[S]:[Order]],MATCH(PIs[[#This Row],[SGUID]],allsections[SGUID],0),1)</f>
        <v>FO 05 WATER MANAGEMENT</v>
      </c>
      <c r="P157" t="str">
        <f>INDEX(allsections[[S]:[Order]],MATCH(PIs[[#This Row],[SGUID]],allsections[SGUID],0),2)</f>
        <v>-</v>
      </c>
      <c r="Q157">
        <f>INDEX(allsections[[S]:[Order]],MATCH(PIs[[#This Row],[SGUID]],allsections[SGUID],0),3)</f>
        <v>5</v>
      </c>
      <c r="R157" t="s">
        <v>840</v>
      </c>
      <c r="S157" t="str">
        <f>INDEX(allsections[[S]:[Order]],MATCH(PIs[[#This Row],[SSGUID]],allsections[SGUID],0),1)</f>
        <v>FO 05.02 Predicting irrigation requirements</v>
      </c>
      <c r="T157" t="str">
        <f>INDEX(allsections[[S]:[Order]],MATCH(PIs[[#This Row],[SSGUID]],allsections[SGUID],0),2)</f>
        <v>-</v>
      </c>
      <c r="U157" t="str">
        <f>INDEX(#REF!,MATCH(PIs[[#This Row],[GUID]],#REF!,0),2)</f>
        <v>3gt3fIhN46QsU1qNjvnmb2</v>
      </c>
      <c r="V157" t="b">
        <v>0</v>
      </c>
    </row>
    <row r="158" spans="1:23" x14ac:dyDescent="0.35">
      <c r="A158" t="s">
        <v>1037</v>
      </c>
      <c r="C158" t="s">
        <v>1038</v>
      </c>
      <c r="D158" t="s">
        <v>1039</v>
      </c>
      <c r="E158" t="s">
        <v>1040</v>
      </c>
      <c r="F158" t="s">
        <v>1041</v>
      </c>
      <c r="G158" t="s">
        <v>1042</v>
      </c>
      <c r="H158" t="s">
        <v>73</v>
      </c>
      <c r="I158" t="str">
        <f>INDEX(Level[Level],MATCH(PIs[[#This Row],[L]],Level[GUID],0),1)</f>
        <v>Minor Must</v>
      </c>
      <c r="N158" t="s">
        <v>201</v>
      </c>
      <c r="O158" t="str">
        <f>INDEX(allsections[[S]:[Order]],MATCH(PIs[[#This Row],[SGUID]],allsections[SGUID],0),1)</f>
        <v>FO 08 POSTHARVEST</v>
      </c>
      <c r="P158" t="str">
        <f>INDEX(allsections[[S]:[Order]],MATCH(PIs[[#This Row],[SGUID]],allsections[SGUID],0),2)</f>
        <v>-</v>
      </c>
      <c r="Q158">
        <f>INDEX(allsections[[S]:[Order]],MATCH(PIs[[#This Row],[SGUID]],allsections[SGUID],0),3)</f>
        <v>8</v>
      </c>
      <c r="R158" t="s">
        <v>827</v>
      </c>
      <c r="S158" t="str">
        <f>INDEX(allsections[[S]:[Order]],MATCH(PIs[[#This Row],[SSGUID]],allsections[SGUID],0),1)</f>
        <v>FO 08.01 Quality of postharvest water</v>
      </c>
      <c r="T158" t="str">
        <f>INDEX(allsections[[S]:[Order]],MATCH(PIs[[#This Row],[SSGUID]],allsections[SGUID],0),2)</f>
        <v>-</v>
      </c>
      <c r="U158">
        <f>INDEX(#REF!,MATCH(PIs[[#This Row],[GUID]],#REF!,0),2)</f>
        <v>0</v>
      </c>
      <c r="V158" t="b">
        <v>0</v>
      </c>
      <c r="W158" t="b">
        <v>1</v>
      </c>
    </row>
    <row r="159" spans="1:23" ht="409.5" x14ac:dyDescent="0.35">
      <c r="A159" t="s">
        <v>1043</v>
      </c>
      <c r="C159" t="s">
        <v>1044</v>
      </c>
      <c r="D159" t="s">
        <v>1045</v>
      </c>
      <c r="E159" t="s">
        <v>1046</v>
      </c>
      <c r="F159" t="s">
        <v>1047</v>
      </c>
      <c r="G159" s="48" t="s">
        <v>1048</v>
      </c>
      <c r="H159" t="s">
        <v>73</v>
      </c>
      <c r="I159" t="str">
        <f>INDEX(Level[Level],MATCH(PIs[[#This Row],[L]],Level[GUID],0),1)</f>
        <v>Minor Must</v>
      </c>
      <c r="N159" t="s">
        <v>201</v>
      </c>
      <c r="O159" t="str">
        <f>INDEX(allsections[[S]:[Order]],MATCH(PIs[[#This Row],[SGUID]],allsections[SGUID],0),1)</f>
        <v>FO 08 POSTHARVEST</v>
      </c>
      <c r="P159" t="str">
        <f>INDEX(allsections[[S]:[Order]],MATCH(PIs[[#This Row],[SGUID]],allsections[SGUID],0),2)</f>
        <v>-</v>
      </c>
      <c r="Q159">
        <f>INDEX(allsections[[S]:[Order]],MATCH(PIs[[#This Row],[SGUID]],allsections[SGUID],0),3)</f>
        <v>8</v>
      </c>
      <c r="R159" t="s">
        <v>827</v>
      </c>
      <c r="S159" t="str">
        <f>INDEX(allsections[[S]:[Order]],MATCH(PIs[[#This Row],[SSGUID]],allsections[SGUID],0),1)</f>
        <v>FO 08.01 Quality of postharvest water</v>
      </c>
      <c r="T159" t="str">
        <f>INDEX(allsections[[S]:[Order]],MATCH(PIs[[#This Row],[SSGUID]],allsections[SGUID],0),2)</f>
        <v>-</v>
      </c>
      <c r="U159">
        <f>INDEX(#REF!,MATCH(PIs[[#This Row],[GUID]],#REF!,0),2)</f>
        <v>0</v>
      </c>
      <c r="V159" t="b">
        <v>0</v>
      </c>
      <c r="W159" t="b">
        <v>1</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K347"/>
  <sheetViews>
    <sheetView workbookViewId="0">
      <selection activeCell="C35" sqref="C35"/>
    </sheetView>
  </sheetViews>
  <sheetFormatPr defaultColWidth="9.08984375" defaultRowHeight="14.5" x14ac:dyDescent="0.35"/>
  <cols>
    <col min="6" max="6" width="12.81640625" customWidth="1"/>
    <col min="11" max="11" width="9" customWidth="1"/>
    <col min="16" max="16" width="13.6328125" customWidth="1"/>
    <col min="17" max="17" width="16.6328125" customWidth="1"/>
    <col min="32" max="32" width="14.08984375" customWidth="1"/>
    <col min="33" max="33" width="17.08984375" customWidth="1"/>
    <col min="35" max="35" width="9.08984375" customWidth="1"/>
    <col min="36" max="36" width="10.08984375" customWidth="1"/>
  </cols>
  <sheetData>
    <row r="1" spans="1:37" ht="14.75" customHeight="1" x14ac:dyDescent="0.35">
      <c r="A1" s="76" t="s">
        <v>1049</v>
      </c>
      <c r="B1" s="76"/>
      <c r="C1" s="76"/>
      <c r="D1" s="76"/>
      <c r="F1" s="76" t="s">
        <v>1050</v>
      </c>
      <c r="G1" s="76"/>
      <c r="H1" s="76"/>
      <c r="I1" s="76"/>
      <c r="K1" s="76" t="s">
        <v>1051</v>
      </c>
      <c r="L1" s="76"/>
      <c r="M1" s="76"/>
      <c r="N1" s="76"/>
      <c r="P1" s="76" t="s">
        <v>1052</v>
      </c>
      <c r="Q1" s="76"/>
      <c r="R1" s="76"/>
      <c r="S1" s="76"/>
      <c r="T1" s="76"/>
      <c r="U1" s="76"/>
      <c r="V1" s="76"/>
    </row>
    <row r="2" spans="1:37" x14ac:dyDescent="0.35">
      <c r="A2" t="s">
        <v>32</v>
      </c>
      <c r="B2" t="s">
        <v>33</v>
      </c>
      <c r="C2" t="s">
        <v>34</v>
      </c>
      <c r="D2" t="s">
        <v>35</v>
      </c>
      <c r="F2" t="s">
        <v>32</v>
      </c>
      <c r="G2" t="s">
        <v>33</v>
      </c>
      <c r="H2" t="s">
        <v>34</v>
      </c>
      <c r="I2" t="s">
        <v>35</v>
      </c>
      <c r="K2" t="s">
        <v>36</v>
      </c>
      <c r="L2" t="s">
        <v>37</v>
      </c>
      <c r="M2" t="s">
        <v>38</v>
      </c>
      <c r="N2" t="s">
        <v>35</v>
      </c>
      <c r="P2" t="s">
        <v>1053</v>
      </c>
      <c r="Q2" t="s">
        <v>1054</v>
      </c>
      <c r="R2" t="s">
        <v>1055</v>
      </c>
      <c r="S2" t="s">
        <v>1056</v>
      </c>
      <c r="T2" t="s">
        <v>1057</v>
      </c>
      <c r="U2" t="s">
        <v>19</v>
      </c>
      <c r="V2" t="s">
        <v>1058</v>
      </c>
      <c r="X2" t="s">
        <v>1053</v>
      </c>
      <c r="Y2" t="s">
        <v>1054</v>
      </c>
      <c r="Z2" t="s">
        <v>1055</v>
      </c>
      <c r="AA2" t="s">
        <v>1056</v>
      </c>
      <c r="AB2" t="s">
        <v>1057</v>
      </c>
      <c r="AC2" t="s">
        <v>19</v>
      </c>
      <c r="AD2" t="s">
        <v>1058</v>
      </c>
      <c r="AF2" s="55" t="s">
        <v>1053</v>
      </c>
      <c r="AG2" s="55" t="s">
        <v>1054</v>
      </c>
      <c r="AH2" s="55" t="s">
        <v>1055</v>
      </c>
      <c r="AI2" s="55" t="s">
        <v>1056</v>
      </c>
      <c r="AJ2" s="55" t="s">
        <v>1057</v>
      </c>
      <c r="AK2" s="55" t="s">
        <v>19</v>
      </c>
    </row>
    <row r="3" spans="1:37" ht="43.5" x14ac:dyDescent="0.35">
      <c r="A3" t="s">
        <v>49</v>
      </c>
      <c r="B3" s="48" t="s">
        <v>1059</v>
      </c>
      <c r="C3" t="s">
        <v>1060</v>
      </c>
      <c r="D3">
        <v>1</v>
      </c>
      <c r="F3" t="s">
        <v>49</v>
      </c>
      <c r="G3" t="str">
        <f>INDEX(allsections[[S]:[Order]],MATCH(unique_sections[[#This Row],[SGUID]],allsections[SGUID],0),1)</f>
        <v xml:space="preserve">FO 01 MANAGEMENT </v>
      </c>
      <c r="H3" t="str">
        <f>INDEX(allsections[[S]:[Order]],MATCH(unique_sections[[#This Row],[SGUID]],allsections[SGUID],0),2)</f>
        <v>-</v>
      </c>
      <c r="I3">
        <f>INDEX(allsections[[S]:[Order]],MATCH(unique_sections[[#This Row],[SGUID]],allsections[SGUID],0),3)</f>
        <v>1</v>
      </c>
      <c r="K3" t="s">
        <v>58</v>
      </c>
      <c r="L3" t="str">
        <f>INDEX(allsections[[S]:[Order]],MATCH(unique_sub[[#This Row],[SSGUID]],allsections[SGUID],0),1)</f>
        <v>-</v>
      </c>
      <c r="M3" t="str">
        <f>INDEX(allsections[[S]:[Order]],MATCH(unique_sub[[#This Row],[SSGUID]],allsections[SGUID],0),2)</f>
        <v>-</v>
      </c>
      <c r="N3">
        <f>INDEX(allsections[[S]:[Order]],MATCH(unique_sub[[#This Row],[SSGUID]],allsections[SGUID],0),3)</f>
        <v>0</v>
      </c>
      <c r="P3" t="s">
        <v>57</v>
      </c>
      <c r="Q3" t="s">
        <v>58</v>
      </c>
      <c r="R3" s="49" t="str">
        <f t="shared" ref="R3:R33" si="0">P3&amp;Q3</f>
        <v>5ZjwAiDPYbGvURtwoHF4gM5TvyR0UgB0EOmnMkFaZftX</v>
      </c>
      <c r="S3" s="49">
        <f>INDEX(allsections[[S]:[Order]],MATCH(P3,allsections[SGUID],0),3)</f>
        <v>10</v>
      </c>
      <c r="T3" s="49">
        <f>INDEX(allsections[[S]:[Order]],MATCH(Q3,allsections[SGUID],0),3)</f>
        <v>0</v>
      </c>
      <c r="U3" t="str">
        <f>IF(sectionsubsection[[#This Row],[Schon da?]]=1,INDEX(sectionsubsection_download[],MATCH(sectionsubsection[[#This Row],[Title]],sectionsubsection_download[Title],0),6),INDEX(sectionsubsection10[],MATCH(sectionsubsection[[#This Row],[Title]],sectionsubsection10[Title],0),6))</f>
        <v>5pmfsUbg8aoTCasOYIPEmO</v>
      </c>
      <c r="V3">
        <f>COUNTIF(Z:Z,sectionsubsection[[#This Row],[Title]])</f>
        <v>1</v>
      </c>
      <c r="X3" s="52"/>
      <c r="Y3" s="52"/>
      <c r="Z3" s="52" t="s">
        <v>1061</v>
      </c>
      <c r="AA3" s="52" t="e">
        <v>#N/A</v>
      </c>
      <c r="AB3" s="52" t="e">
        <v>#N/A</v>
      </c>
      <c r="AC3" s="53" t="s">
        <v>1062</v>
      </c>
      <c r="AD3">
        <f>COUNTIF(Z:Z,sectionsubsection_download[[#This Row],[Title]])</f>
        <v>1</v>
      </c>
      <c r="AF3" s="47" t="s">
        <v>65</v>
      </c>
      <c r="AG3" s="49" t="s">
        <v>446</v>
      </c>
      <c r="AH3" s="49" t="str">
        <f>AF3&amp;AG3</f>
        <v>2BGuoLOuGR86Am1Hf7hCiG1zDGYHavQ1Y1HUI9R90OOZ</v>
      </c>
      <c r="AI3" s="49">
        <f>INDEX(allsections[[S]:[Order]],MATCH(AF3,allsections[SGUID],0),3)</f>
        <v>7</v>
      </c>
      <c r="AJ3" s="49">
        <f>INDEX(allsections[[S]:[Order]],MATCH(AG3,allsections[SGUID],0),3)</f>
        <v>709</v>
      </c>
      <c r="AK3" s="49" t="s">
        <v>1063</v>
      </c>
    </row>
    <row r="4" spans="1:37" ht="87" x14ac:dyDescent="0.35">
      <c r="A4" t="s">
        <v>1064</v>
      </c>
      <c r="B4" s="48" t="s">
        <v>1065</v>
      </c>
      <c r="C4" t="s">
        <v>1060</v>
      </c>
      <c r="D4">
        <v>1</v>
      </c>
      <c r="F4" t="s">
        <v>101</v>
      </c>
      <c r="G4" t="str">
        <f>INDEX(allsections[[S]:[Order]],MATCH(unique_sections[[#This Row],[SGUID]],allsections[SGUID],0),1)</f>
        <v>FO 02 TRACEABILITY</v>
      </c>
      <c r="H4" t="str">
        <f>INDEX(allsections[[S]:[Order]],MATCH(unique_sections[[#This Row],[SGUID]],allsections[SGUID],0),2)</f>
        <v>-</v>
      </c>
      <c r="I4">
        <f>INDEX(allsections[[S]:[Order]],MATCH(unique_sections[[#This Row],[SGUID]],allsections[SGUID],0),3)</f>
        <v>2</v>
      </c>
      <c r="K4" t="s">
        <v>827</v>
      </c>
      <c r="L4" t="str">
        <f>INDEX(allsections[[S]:[Order]],MATCH(unique_sub[[#This Row],[SSGUID]],allsections[SGUID],0),1)</f>
        <v>FO 08.01 Quality of postharvest water</v>
      </c>
      <c r="M4" t="str">
        <f>INDEX(allsections[[S]:[Order]],MATCH(unique_sub[[#This Row],[SSGUID]],allsections[SGUID],0),2)</f>
        <v>-</v>
      </c>
      <c r="N4">
        <f>INDEX(allsections[[S]:[Order]],MATCH(unique_sub[[#This Row],[SSGUID]],allsections[SGUID],0),3)</f>
        <v>801</v>
      </c>
      <c r="P4" t="s">
        <v>129</v>
      </c>
      <c r="Q4" t="s">
        <v>58</v>
      </c>
      <c r="R4" s="49" t="str">
        <f t="shared" si="0"/>
        <v>6MLbOSTUhL6svPsQwb6NH65TvyR0UgB0EOmnMkFaZftX</v>
      </c>
      <c r="S4" s="49">
        <f>INDEX(allsections[[S]:[Order]],MATCH(P4,allsections[SGUID],0),3)</f>
        <v>9</v>
      </c>
      <c r="T4" s="49">
        <f>INDEX(allsections[[S]:[Order]],MATCH(Q4,allsections[SGUID],0),3)</f>
        <v>0</v>
      </c>
      <c r="U4" t="str">
        <f>IF(sectionsubsection[[#This Row],[Schon da?]]=1,INDEX(sectionsubsection_download[],MATCH(sectionsubsection[[#This Row],[Title]],sectionsubsection_download[Title],0),6),INDEX(sectionsubsection10[],MATCH(sectionsubsection[[#This Row],[Title]],sectionsubsection10[Title],0),6))</f>
        <v>4eaXpRnh8mnwfzKcWJnmsL</v>
      </c>
      <c r="V4">
        <f>COUNTIF(Z:Z,sectionsubsection[[#This Row],[Title]])</f>
        <v>1</v>
      </c>
      <c r="X4" s="51"/>
      <c r="Y4" s="51"/>
      <c r="Z4" s="52" t="s">
        <v>1066</v>
      </c>
      <c r="AA4" s="52" t="e">
        <v>#N/A</v>
      </c>
      <c r="AB4" s="52" t="e">
        <v>#N/A</v>
      </c>
      <c r="AC4" s="54" t="s">
        <v>1067</v>
      </c>
      <c r="AD4">
        <f>COUNTIF(Z:Z,sectionsubsection_download[[#This Row],[Title]])</f>
        <v>1</v>
      </c>
    </row>
    <row r="5" spans="1:37" ht="145" x14ac:dyDescent="0.35">
      <c r="A5" t="s">
        <v>1068</v>
      </c>
      <c r="B5" s="48" t="s">
        <v>1069</v>
      </c>
      <c r="C5" s="48" t="s">
        <v>1060</v>
      </c>
      <c r="D5">
        <v>1</v>
      </c>
      <c r="F5" t="s">
        <v>193</v>
      </c>
      <c r="G5" t="str">
        <f>INDEX(allsections[[S]:[Order]],MATCH(unique_sections[[#This Row],[SGUID]],allsections[SGUID],0),1)</f>
        <v>FO 03 PLANT PROPAGATION MATERIAL</v>
      </c>
      <c r="H5" t="str">
        <f>INDEX(allsections[[S]:[Order]],MATCH(unique_sections[[#This Row],[SGUID]],allsections[SGUID],0),2)</f>
        <v>-</v>
      </c>
      <c r="I5">
        <f>INDEX(allsections[[S]:[Order]],MATCH(unique_sections[[#This Row],[SGUID]],allsections[SGUID],0),3)</f>
        <v>3</v>
      </c>
      <c r="K5" t="s">
        <v>202</v>
      </c>
      <c r="L5" t="str">
        <f>INDEX(allsections[[S]:[Order]],MATCH(unique_sub[[#This Row],[SSGUID]],allsections[SGUID],0),1)</f>
        <v>FO 08.02 Postharvest treatments</v>
      </c>
      <c r="M5" t="str">
        <f>INDEX(allsections[[S]:[Order]],MATCH(unique_sub[[#This Row],[SSGUID]],allsections[SGUID],0),2)</f>
        <v>-</v>
      </c>
      <c r="N5">
        <f>INDEX(allsections[[S]:[Order]],MATCH(unique_sub[[#This Row],[SSGUID]],allsections[SGUID],0),3)</f>
        <v>802</v>
      </c>
      <c r="P5" t="s">
        <v>201</v>
      </c>
      <c r="Q5" t="s">
        <v>827</v>
      </c>
      <c r="R5" s="49" t="str">
        <f t="shared" si="0"/>
        <v>5JIgB3UDpDaQaRmTmuUpoo5l2rJiYbFtvFuXNhk6Xt0S</v>
      </c>
      <c r="S5" s="49">
        <f>INDEX(allsections[[S]:[Order]],MATCH(P5,allsections[SGUID],0),3)</f>
        <v>8</v>
      </c>
      <c r="T5" s="49">
        <f>INDEX(allsections[[S]:[Order]],MATCH(Q5,allsections[SGUID],0),3)</f>
        <v>801</v>
      </c>
      <c r="U5" t="str">
        <f>IF(sectionsubsection[[#This Row],[Schon da?]]=1,INDEX(sectionsubsection_download[],MATCH(sectionsubsection[[#This Row],[Title]],sectionsubsection_download[Title],0),6),INDEX(sectionsubsection10[],MATCH(sectionsubsection[[#This Row],[Title]],sectionsubsection10[Title],0),6))</f>
        <v>24BgKpKEedoO1JiqqsJ9K0</v>
      </c>
      <c r="V5">
        <f>COUNTIF(Z:Z,sectionsubsection[[#This Row],[Title]])</f>
        <v>1</v>
      </c>
      <c r="X5" s="52"/>
      <c r="Y5" s="52"/>
      <c r="Z5" s="52" t="s">
        <v>1070</v>
      </c>
      <c r="AA5" s="52" t="e">
        <v>#N/A</v>
      </c>
      <c r="AB5" s="52" t="e">
        <v>#N/A</v>
      </c>
      <c r="AC5" s="53" t="s">
        <v>1071</v>
      </c>
      <c r="AD5">
        <f>COUNTIF(Z:Z,sectionsubsection_download[[#This Row],[Title]])</f>
        <v>1</v>
      </c>
    </row>
    <row r="6" spans="1:37" ht="58" x14ac:dyDescent="0.35">
      <c r="A6" t="s">
        <v>1072</v>
      </c>
      <c r="B6" s="48" t="s">
        <v>1073</v>
      </c>
      <c r="C6" s="48" t="s">
        <v>1060</v>
      </c>
      <c r="D6">
        <v>1</v>
      </c>
      <c r="F6" t="s">
        <v>343</v>
      </c>
      <c r="G6" t="str">
        <f>INDEX(allsections[[S]:[Order]],MATCH(unique_sections[[#This Row],[SGUID]],allsections[SGUID],0),1)</f>
        <v>FO 04 SOIL, PLANT NUTRITION, AND FERTILIZERS</v>
      </c>
      <c r="H6" t="str">
        <f>INDEX(allsections[[S]:[Order]],MATCH(unique_sections[[#This Row],[SGUID]],allsections[SGUID],0),2)</f>
        <v>-</v>
      </c>
      <c r="I6">
        <f>INDEX(allsections[[S]:[Order]],MATCH(unique_sections[[#This Row],[SGUID]],allsections[SGUID],0),3)</f>
        <v>4</v>
      </c>
      <c r="K6" t="s">
        <v>216</v>
      </c>
      <c r="L6" t="str">
        <f>INDEX(allsections[[S]:[Order]],MATCH(unique_sub[[#This Row],[SSGUID]],allsections[SGUID],0),1)</f>
        <v>FO 12.01 Workers’ health and safety</v>
      </c>
      <c r="M6" t="str">
        <f>INDEX(allsections[[S]:[Order]],MATCH(unique_sub[[#This Row],[SSGUID]],allsections[SGUID],0),2)</f>
        <v>-</v>
      </c>
      <c r="N6">
        <f>INDEX(allsections[[S]:[Order]],MATCH(unique_sub[[#This Row],[SSGUID]],allsections[SGUID],0),3)</f>
        <v>1201</v>
      </c>
      <c r="P6" t="s">
        <v>201</v>
      </c>
      <c r="Q6" t="s">
        <v>202</v>
      </c>
      <c r="R6" s="50" t="str">
        <f t="shared" si="0"/>
        <v>5JIgB3UDpDaQaRmTmuUpoo64wGe3MdQzgQigsw2nGTdA</v>
      </c>
      <c r="S6" s="50">
        <f>INDEX(allsections[[S]:[Order]],MATCH(P6,allsections[SGUID],0),3)</f>
        <v>8</v>
      </c>
      <c r="T6" s="50">
        <f>INDEX(allsections[[S]:[Order]],MATCH(Q6,allsections[SGUID],0),3)</f>
        <v>802</v>
      </c>
      <c r="U6" t="str">
        <f>IF(sectionsubsection[[#This Row],[Schon da?]]=1,INDEX(sectionsubsection_download[],MATCH(sectionsubsection[[#This Row],[Title]],sectionsubsection_download[Title],0),6),INDEX(sectionsubsection10[],MATCH(sectionsubsection[[#This Row],[Title]],sectionsubsection10[Title],0),6))</f>
        <v>3xYy6mL2hiBM97rB69PVPI</v>
      </c>
      <c r="V6">
        <f>COUNTIF(Z:Z,sectionsubsection[[#This Row],[Title]])</f>
        <v>1</v>
      </c>
      <c r="X6" s="51"/>
      <c r="Y6" s="51"/>
      <c r="Z6" s="52" t="s">
        <v>1074</v>
      </c>
      <c r="AA6" s="52" t="e">
        <v>#N/A</v>
      </c>
      <c r="AB6" s="52" t="e">
        <v>#N/A</v>
      </c>
      <c r="AC6" s="54" t="s">
        <v>1075</v>
      </c>
      <c r="AD6">
        <f>COUNTIF(Z:Z,sectionsubsection_download[[#This Row],[Title]])</f>
        <v>1</v>
      </c>
    </row>
    <row r="7" spans="1:37" ht="409.5" x14ac:dyDescent="0.35">
      <c r="A7" t="s">
        <v>1076</v>
      </c>
      <c r="B7" s="48" t="s">
        <v>1077</v>
      </c>
      <c r="C7" s="48" t="s">
        <v>1078</v>
      </c>
      <c r="D7">
        <v>1</v>
      </c>
      <c r="F7" t="s">
        <v>86</v>
      </c>
      <c r="G7" t="str">
        <f>INDEX(allsections[[S]:[Order]],MATCH(unique_sections[[#This Row],[SGUID]],allsections[SGUID],0),1)</f>
        <v>FO 05 WATER MANAGEMENT</v>
      </c>
      <c r="H7" t="str">
        <f>INDEX(allsections[[S]:[Order]],MATCH(unique_sections[[#This Row],[SGUID]],allsections[SGUID],0),2)</f>
        <v>-</v>
      </c>
      <c r="I7">
        <f>INDEX(allsections[[S]:[Order]],MATCH(unique_sections[[#This Row],[SGUID]],allsections[SGUID],0),3)</f>
        <v>5</v>
      </c>
      <c r="K7" t="s">
        <v>694</v>
      </c>
      <c r="L7" t="str">
        <f>INDEX(allsections[[S]:[Order]],MATCH(unique_sub[[#This Row],[SSGUID]],allsections[SGUID],0),1)</f>
        <v>FO 12.03 Personal protective equipment</v>
      </c>
      <c r="M7" t="str">
        <f>INDEX(allsections[[S]:[Order]],MATCH(unique_sub[[#This Row],[SSGUID]],allsections[SGUID],0),2)</f>
        <v>-</v>
      </c>
      <c r="N7">
        <f>INDEX(allsections[[S]:[Order]],MATCH(unique_sub[[#This Row],[SSGUID]],allsections[SGUID],0),3)</f>
        <v>1203</v>
      </c>
      <c r="P7" t="s">
        <v>215</v>
      </c>
      <c r="Q7" t="s">
        <v>216</v>
      </c>
      <c r="R7" s="49" t="str">
        <f t="shared" si="0"/>
        <v>4a4Qd6ndeeA7u3kN8ZP1We7e2OTmZvHrA9xmbHveLBmp</v>
      </c>
      <c r="S7" s="49">
        <f>INDEX(allsections[[S]:[Order]],MATCH(P7,allsections[SGUID],0),3)</f>
        <v>12</v>
      </c>
      <c r="T7" s="49">
        <f>INDEX(allsections[[S]:[Order]],MATCH(Q7,allsections[SGUID],0),3)</f>
        <v>1201</v>
      </c>
      <c r="U7" t="str">
        <f>IF(sectionsubsection[[#This Row],[Schon da?]]=1,INDEX(sectionsubsection_download[],MATCH(sectionsubsection[[#This Row],[Title]],sectionsubsection_download[Title],0),6),INDEX(sectionsubsection10[],MATCH(sectionsubsection[[#This Row],[Title]],sectionsubsection10[Title],0),6))</f>
        <v>4zamBXrzVP3v8KPVS98bid</v>
      </c>
      <c r="V7">
        <f>COUNTIF(Z:Z,sectionsubsection[[#This Row],[Title]])</f>
        <v>1</v>
      </c>
      <c r="X7" s="52"/>
      <c r="Y7" s="52"/>
      <c r="Z7" s="52" t="s">
        <v>1079</v>
      </c>
      <c r="AA7" s="52" t="e">
        <v>#N/A</v>
      </c>
      <c r="AB7" s="52" t="e">
        <v>#N/A</v>
      </c>
      <c r="AC7" s="53" t="s">
        <v>1080</v>
      </c>
      <c r="AD7">
        <f>COUNTIF(Z:Z,sectionsubsection_download[[#This Row],[Title]])</f>
        <v>1</v>
      </c>
    </row>
    <row r="8" spans="1:37" ht="58" x14ac:dyDescent="0.35">
      <c r="A8" t="s">
        <v>1081</v>
      </c>
      <c r="B8" s="48" t="s">
        <v>1082</v>
      </c>
      <c r="C8" t="s">
        <v>1060</v>
      </c>
      <c r="D8">
        <v>1</v>
      </c>
      <c r="F8" t="s">
        <v>94</v>
      </c>
      <c r="G8" t="str">
        <f>INDEX(allsections[[S]:[Order]],MATCH(unique_sections[[#This Row],[SGUID]],allsections[SGUID],0),1)</f>
        <v>FO 06 INTEGRATED PEST MANAGEMENT</v>
      </c>
      <c r="H8" t="str">
        <f>INDEX(allsections[[S]:[Order]],MATCH(unique_sections[[#This Row],[SGUID]],allsections[SGUID],0),2)</f>
        <v>-</v>
      </c>
      <c r="I8">
        <f>INDEX(allsections[[S]:[Order]],MATCH(unique_sections[[#This Row],[SGUID]],allsections[SGUID],0),3)</f>
        <v>6</v>
      </c>
      <c r="K8" t="s">
        <v>713</v>
      </c>
      <c r="L8" t="str">
        <f>INDEX(allsections[[S]:[Order]],MATCH(unique_sub[[#This Row],[SSGUID]],allsections[SGUID],0),1)</f>
        <v>FO 12.02 Hazards and first aid</v>
      </c>
      <c r="M8" t="str">
        <f>INDEX(allsections[[S]:[Order]],MATCH(unique_sub[[#This Row],[SSGUID]],allsections[SGUID],0),2)</f>
        <v>-</v>
      </c>
      <c r="N8">
        <f>INDEX(allsections[[S]:[Order]],MATCH(unique_sub[[#This Row],[SSGUID]],allsections[SGUID],0),3)</f>
        <v>1202</v>
      </c>
      <c r="P8" t="s">
        <v>215</v>
      </c>
      <c r="Q8" t="s">
        <v>694</v>
      </c>
      <c r="R8" s="49" t="str">
        <f t="shared" si="0"/>
        <v>4a4Qd6ndeeA7u3kN8ZP1We1ERzCDuPHpofETFZxfdFUx</v>
      </c>
      <c r="S8" s="49">
        <f>INDEX(allsections[[S]:[Order]],MATCH(P8,allsections[SGUID],0),3)</f>
        <v>12</v>
      </c>
      <c r="T8" s="49">
        <f>INDEX(allsections[[S]:[Order]],MATCH(Q8,allsections[SGUID],0),3)</f>
        <v>1203</v>
      </c>
      <c r="U8" t="str">
        <f>IF(sectionsubsection[[#This Row],[Schon da?]]=1,INDEX(sectionsubsection_download[],MATCH(sectionsubsection[[#This Row],[Title]],sectionsubsection_download[Title],0),6),INDEX(sectionsubsection10[],MATCH(sectionsubsection[[#This Row],[Title]],sectionsubsection10[Title],0),6))</f>
        <v>6mL7rNUJjE6ZUJ2ctQLqD1</v>
      </c>
      <c r="V8">
        <f>COUNTIF(Z:Z,sectionsubsection[[#This Row],[Title]])</f>
        <v>1</v>
      </c>
      <c r="X8" s="51"/>
      <c r="Y8" s="51"/>
      <c r="Z8" s="52" t="s">
        <v>1083</v>
      </c>
      <c r="AA8" s="52" t="e">
        <v>#N/A</v>
      </c>
      <c r="AB8" s="52" t="e">
        <v>#N/A</v>
      </c>
      <c r="AC8" s="54" t="s">
        <v>1084</v>
      </c>
      <c r="AD8">
        <f>COUNTIF(Z:Z,sectionsubsection_download[[#This Row],[Title]])</f>
        <v>1</v>
      </c>
    </row>
    <row r="9" spans="1:37" x14ac:dyDescent="0.35">
      <c r="A9" t="s">
        <v>1085</v>
      </c>
      <c r="B9" s="48" t="s">
        <v>1086</v>
      </c>
      <c r="C9" s="48" t="s">
        <v>1060</v>
      </c>
      <c r="D9">
        <v>1</v>
      </c>
      <c r="F9" t="s">
        <v>65</v>
      </c>
      <c r="G9" t="str">
        <f>INDEX(allsections[[S]:[Order]],MATCH(unique_sections[[#This Row],[SGUID]],allsections[SGUID],0),1)</f>
        <v>FO 07 PLANT PROTECTION PRODUCTS</v>
      </c>
      <c r="H9" t="str">
        <f>INDEX(allsections[[S]:[Order]],MATCH(unique_sections[[#This Row],[SGUID]],allsections[SGUID],0),2)</f>
        <v>-</v>
      </c>
      <c r="I9">
        <f>INDEX(allsections[[S]:[Order]],MATCH(unique_sections[[#This Row],[SGUID]],allsections[SGUID],0),3)</f>
        <v>7</v>
      </c>
      <c r="K9" t="s">
        <v>446</v>
      </c>
      <c r="L9" t="str">
        <f>INDEX(allsections[[S]:[Order]],MATCH(unique_sub[[#This Row],[SSGUID]],allsections[SGUID],0),1)</f>
        <v>FO 07.09 Equipment</v>
      </c>
      <c r="M9" t="str">
        <f>INDEX(allsections[[S]:[Order]],MATCH(unique_sub[[#This Row],[SSGUID]],allsections[SGUID],0),2)</f>
        <v>-</v>
      </c>
      <c r="N9">
        <f>INDEX(allsections[[S]:[Order]],MATCH(unique_sub[[#This Row],[SSGUID]],allsections[SGUID],0),3)</f>
        <v>709</v>
      </c>
      <c r="P9" t="s">
        <v>215</v>
      </c>
      <c r="Q9" t="s">
        <v>713</v>
      </c>
      <c r="R9" s="49" t="str">
        <f t="shared" si="0"/>
        <v>4a4Qd6ndeeA7u3kN8ZP1We1j8KzCREQQlaHRiz9wuo0z</v>
      </c>
      <c r="S9" s="49">
        <f>INDEX(allsections[[S]:[Order]],MATCH(P9,allsections[SGUID],0),3)</f>
        <v>12</v>
      </c>
      <c r="T9" s="49">
        <f>INDEX(allsections[[S]:[Order]],MATCH(Q9,allsections[SGUID],0),3)</f>
        <v>1202</v>
      </c>
      <c r="U9" t="str">
        <f>IF(sectionsubsection[[#This Row],[Schon da?]]=1,INDEX(sectionsubsection_download[],MATCH(sectionsubsection[[#This Row],[Title]],sectionsubsection_download[Title],0),6),INDEX(sectionsubsection10[],MATCH(sectionsubsection[[#This Row],[Title]],sectionsubsection10[Title],0),6))</f>
        <v>3S4q9BwkV19jVjVj3Fiy75</v>
      </c>
      <c r="V9">
        <f>COUNTIF(Z:Z,sectionsubsection[[#This Row],[Title]])</f>
        <v>1</v>
      </c>
      <c r="X9" s="52"/>
      <c r="Y9" s="52"/>
      <c r="Z9" s="52" t="s">
        <v>1087</v>
      </c>
      <c r="AA9" s="52" t="e">
        <v>#N/A</v>
      </c>
      <c r="AB9" s="52" t="e">
        <v>#N/A</v>
      </c>
      <c r="AC9" s="53" t="s">
        <v>1088</v>
      </c>
      <c r="AD9">
        <f>COUNTIF(Z:Z,sectionsubsection_download[[#This Row],[Title]])</f>
        <v>1</v>
      </c>
    </row>
    <row r="10" spans="1:37" ht="72.5" x14ac:dyDescent="0.35">
      <c r="A10" t="s">
        <v>1089</v>
      </c>
      <c r="B10" s="48" t="s">
        <v>1090</v>
      </c>
      <c r="C10" s="48" t="s">
        <v>1060</v>
      </c>
      <c r="D10">
        <v>1</v>
      </c>
      <c r="F10" t="s">
        <v>201</v>
      </c>
      <c r="G10" t="str">
        <f>INDEX(allsections[[S]:[Order]],MATCH(unique_sections[[#This Row],[SGUID]],allsections[SGUID],0),1)</f>
        <v>FO 08 POSTHARVEST</v>
      </c>
      <c r="H10" t="str">
        <f>INDEX(allsections[[S]:[Order]],MATCH(unique_sections[[#This Row],[SGUID]],allsections[SGUID],0),2)</f>
        <v>-</v>
      </c>
      <c r="I10">
        <f>INDEX(allsections[[S]:[Order]],MATCH(unique_sections[[#This Row],[SGUID]],allsections[SGUID],0),3)</f>
        <v>8</v>
      </c>
      <c r="K10" t="s">
        <v>136</v>
      </c>
      <c r="L10" t="str">
        <f>INDEX(allsections[[S]:[Order]],MATCH(unique_sub[[#This Row],[SSGUID]],allsections[SGUID],0),1)</f>
        <v>FO 01.01 Site history</v>
      </c>
      <c r="M10" t="str">
        <f>INDEX(allsections[[S]:[Order]],MATCH(unique_sub[[#This Row],[SSGUID]],allsections[SGUID],0),2)</f>
        <v>-</v>
      </c>
      <c r="N10">
        <f>INDEX(allsections[[S]:[Order]],MATCH(unique_sub[[#This Row],[SSGUID]],allsections[SGUID],0),3)</f>
        <v>101</v>
      </c>
      <c r="P10" t="s">
        <v>614</v>
      </c>
      <c r="Q10" t="s">
        <v>58</v>
      </c>
      <c r="R10" s="49" t="str">
        <f t="shared" si="0"/>
        <v>48aQAsWhk4FCpRyiTfbQDc5TvyR0UgB0EOmnMkFaZftX</v>
      </c>
      <c r="S10" s="49">
        <f>INDEX(allsections[[S]:[Order]],MATCH(P10,allsections[SGUID],0),3)</f>
        <v>13</v>
      </c>
      <c r="T10" s="49">
        <f>INDEX(allsections[[S]:[Order]],MATCH(Q10,allsections[SGUID],0),3)</f>
        <v>0</v>
      </c>
      <c r="U10" t="str">
        <f>IF(sectionsubsection[[#This Row],[Schon da?]]=1,INDEX(sectionsubsection_download[],MATCH(sectionsubsection[[#This Row],[Title]],sectionsubsection_download[Title],0),6),INDEX(sectionsubsection10[],MATCH(sectionsubsection[[#This Row],[Title]],sectionsubsection10[Title],0),6))</f>
        <v>3HkNWk3E3qX8G4lyxNXhn</v>
      </c>
      <c r="V10">
        <f>COUNTIF(Z:Z,sectionsubsection[[#This Row],[Title]])</f>
        <v>1</v>
      </c>
      <c r="X10" s="51"/>
      <c r="Y10" s="51"/>
      <c r="Z10" s="52" t="s">
        <v>1091</v>
      </c>
      <c r="AA10" s="52" t="e">
        <v>#N/A</v>
      </c>
      <c r="AB10" s="52" t="e">
        <v>#N/A</v>
      </c>
      <c r="AC10" s="54" t="s">
        <v>1092</v>
      </c>
      <c r="AD10">
        <f>COUNTIF(Z:Z,sectionsubsection_download[[#This Row],[Title]])</f>
        <v>1</v>
      </c>
    </row>
    <row r="11" spans="1:37" ht="43.5" x14ac:dyDescent="0.35">
      <c r="A11" t="s">
        <v>1093</v>
      </c>
      <c r="B11" s="48" t="s">
        <v>1094</v>
      </c>
      <c r="C11" s="48" t="s">
        <v>1060</v>
      </c>
      <c r="D11">
        <v>1</v>
      </c>
      <c r="F11" t="s">
        <v>129</v>
      </c>
      <c r="G11" t="str">
        <f>INDEX(allsections[[S]:[Order]],MATCH(unique_sections[[#This Row],[SGUID]],allsections[SGUID],0),1)</f>
        <v>FO 09 WASTE MANAGEMENT</v>
      </c>
      <c r="H11" t="str">
        <f>INDEX(allsections[[S]:[Order]],MATCH(unique_sections[[#This Row],[SGUID]],allsections[SGUID],0),2)</f>
        <v>-</v>
      </c>
      <c r="I11">
        <f>INDEX(allsections[[S]:[Order]],MATCH(unique_sections[[#This Row],[SGUID]],allsections[SGUID],0),3)</f>
        <v>9</v>
      </c>
      <c r="K11" t="s">
        <v>254</v>
      </c>
      <c r="L11" t="str">
        <f>INDEX(allsections[[S]:[Order]],MATCH(unique_sub[[#This Row],[SSGUID]],allsections[SGUID],0),1)</f>
        <v>FO 01.04 Training and assigning responsibilities</v>
      </c>
      <c r="M11" t="str">
        <f>INDEX(allsections[[S]:[Order]],MATCH(unique_sub[[#This Row],[SSGUID]],allsections[SGUID],0),2)</f>
        <v>-</v>
      </c>
      <c r="N11">
        <f>INDEX(allsections[[S]:[Order]],MATCH(unique_sub[[#This Row],[SSGUID]],allsections[SGUID],0),3)</f>
        <v>104</v>
      </c>
      <c r="P11" t="s">
        <v>65</v>
      </c>
      <c r="Q11" t="s">
        <v>446</v>
      </c>
      <c r="R11" s="49" t="str">
        <f t="shared" si="0"/>
        <v>2BGuoLOuGR86Am1Hf7hCiG1zDGYHavQ1Y1HUI9R90OOZ</v>
      </c>
      <c r="S11" s="49">
        <f>INDEX(allsections[[S]:[Order]],MATCH(P11,allsections[SGUID],0),3)</f>
        <v>7</v>
      </c>
      <c r="T11" s="49">
        <f>INDEX(allsections[[S]:[Order]],MATCH(Q11,allsections[SGUID],0),3)</f>
        <v>709</v>
      </c>
      <c r="U11" t="str">
        <f>IF(sectionsubsection[[#This Row],[Schon da?]]=1,INDEX(sectionsubsection_download[],MATCH(sectionsubsection[[#This Row],[Title]],sectionsubsection_download[Title],0),6),INDEX(sectionsubsection10[],MATCH(sectionsubsection[[#This Row],[Title]],sectionsubsection10[Title],0),6))</f>
        <v>53jDjkh446TZGUO9MWFwyj</v>
      </c>
      <c r="V11">
        <f>COUNTIF(Z:Z,sectionsubsection[[#This Row],[Title]])</f>
        <v>0</v>
      </c>
      <c r="X11" s="52"/>
      <c r="Y11" s="52"/>
      <c r="Z11" s="52" t="s">
        <v>1095</v>
      </c>
      <c r="AA11" s="52" t="e">
        <v>#N/A</v>
      </c>
      <c r="AB11" s="52" t="e">
        <v>#N/A</v>
      </c>
      <c r="AC11" s="53" t="s">
        <v>1096</v>
      </c>
      <c r="AD11">
        <f>COUNTIF(Z:Z,sectionsubsection_download[[#This Row],[Title]])</f>
        <v>1</v>
      </c>
    </row>
    <row r="12" spans="1:37" ht="43.5" x14ac:dyDescent="0.35">
      <c r="A12" t="s">
        <v>101</v>
      </c>
      <c r="B12" s="48" t="s">
        <v>1097</v>
      </c>
      <c r="C12" t="s">
        <v>1060</v>
      </c>
      <c r="D12">
        <v>2</v>
      </c>
      <c r="F12" t="s">
        <v>57</v>
      </c>
      <c r="G12" t="str">
        <f>INDEX(allsections[[S]:[Order]],MATCH(unique_sections[[#This Row],[SGUID]],allsections[SGUID],0),1)</f>
        <v xml:space="preserve">FO 10 BIODIVERSITY 
</v>
      </c>
      <c r="H12" t="str">
        <f>INDEX(allsections[[S]:[Order]],MATCH(unique_sections[[#This Row],[SGUID]],allsections[SGUID],0),2)</f>
        <v>-</v>
      </c>
      <c r="I12">
        <f>INDEX(allsections[[S]:[Order]],MATCH(unique_sections[[#This Row],[SGUID]],allsections[SGUID],0),3)</f>
        <v>10</v>
      </c>
      <c r="K12" t="s">
        <v>173</v>
      </c>
      <c r="L12" t="str">
        <f>INDEX(allsections[[S]:[Order]],MATCH(unique_sub[[#This Row],[SSGUID]],allsections[SGUID],0),1)</f>
        <v>FO 02.05 Logo use</v>
      </c>
      <c r="M12" t="str">
        <f>INDEX(allsections[[S]:[Order]],MATCH(unique_sub[[#This Row],[SSGUID]],allsections[SGUID],0),2)</f>
        <v>-</v>
      </c>
      <c r="N12">
        <f>INDEX(allsections[[S]:[Order]],MATCH(unique_sub[[#This Row],[SSGUID]],allsections[SGUID],0),3)</f>
        <v>205</v>
      </c>
      <c r="P12" t="s">
        <v>49</v>
      </c>
      <c r="Q12" t="s">
        <v>136</v>
      </c>
      <c r="R12" s="49" t="str">
        <f t="shared" si="0"/>
        <v>3YIgWsy9P8ND3BJPQGnD0j3Fg5RTdQ7a6O2THEvpVWrG</v>
      </c>
      <c r="S12" s="49">
        <f>INDEX(allsections[[S]:[Order]],MATCH(P12,allsections[SGUID],0),3)</f>
        <v>1</v>
      </c>
      <c r="T12" s="49">
        <f>INDEX(allsections[[S]:[Order]],MATCH(Q12,allsections[SGUID],0),3)</f>
        <v>101</v>
      </c>
      <c r="U12" t="str">
        <f>IF(sectionsubsection[[#This Row],[Schon da?]]=1,INDEX(sectionsubsection_download[],MATCH(sectionsubsection[[#This Row],[Title]],sectionsubsection_download[Title],0),6),INDEX(sectionsubsection10[],MATCH(sectionsubsection[[#This Row],[Title]],sectionsubsection10[Title],0),6))</f>
        <v>5ADUfpuBbLBbLbTKgfXnbi</v>
      </c>
      <c r="V12">
        <f>COUNTIF(Z:Z,sectionsubsection[[#This Row],[Title]])</f>
        <v>1</v>
      </c>
      <c r="X12" s="51"/>
      <c r="Y12" s="51"/>
      <c r="Z12" s="52" t="s">
        <v>1098</v>
      </c>
      <c r="AA12" s="52" t="e">
        <v>#N/A</v>
      </c>
      <c r="AB12" s="52" t="e">
        <v>#N/A</v>
      </c>
      <c r="AC12" s="54" t="s">
        <v>1099</v>
      </c>
      <c r="AD12">
        <f>COUNTIF(Z:Z,sectionsubsection_download[[#This Row],[Title]])</f>
        <v>1</v>
      </c>
    </row>
    <row r="13" spans="1:37" ht="43.5" x14ac:dyDescent="0.35">
      <c r="A13" t="s">
        <v>1100</v>
      </c>
      <c r="B13" s="48" t="s">
        <v>1101</v>
      </c>
      <c r="C13" s="48" t="s">
        <v>1060</v>
      </c>
      <c r="D13">
        <v>2</v>
      </c>
      <c r="F13" t="s">
        <v>507</v>
      </c>
      <c r="G13" t="str">
        <f>INDEX(allsections[[S]:[Order]],MATCH(unique_sections[[#This Row],[SGUID]],allsections[SGUID],0),1)</f>
        <v xml:space="preserve">FO 11 ENERGY EFFICIENCY </v>
      </c>
      <c r="H13" t="str">
        <f>INDEX(allsections[[S]:[Order]],MATCH(unique_sections[[#This Row],[SGUID]],allsections[SGUID],0),2)</f>
        <v>-</v>
      </c>
      <c r="I13">
        <f>INDEX(allsections[[S]:[Order]],MATCH(unique_sections[[#This Row],[SGUID]],allsections[SGUID],0),3)</f>
        <v>11</v>
      </c>
      <c r="K13" t="s">
        <v>533</v>
      </c>
      <c r="L13" t="str">
        <f>INDEX(allsections[[S]:[Order]],MATCH(unique_sub[[#This Row],[SSGUID]],allsections[SGUID],0),1)</f>
        <v xml:space="preserve">FO 04.01 Soil conservation
</v>
      </c>
      <c r="M13" t="str">
        <f>INDEX(allsections[[S]:[Order]],MATCH(unique_sub[[#This Row],[SSGUID]],allsections[SGUID],0),2)</f>
        <v>Good soil husbandry ensures the long-term fertility of the soil, aids yield, and contributes to profitability. Not applicable in the case of crops that are not grown directly in soil (hydroponic or potted plants).</v>
      </c>
      <c r="N13">
        <f>INDEX(allsections[[S]:[Order]],MATCH(unique_sub[[#This Row],[SSGUID]],allsections[SGUID],0),3)</f>
        <v>401</v>
      </c>
      <c r="P13" t="s">
        <v>49</v>
      </c>
      <c r="Q13" t="s">
        <v>254</v>
      </c>
      <c r="R13" s="49" t="str">
        <f t="shared" si="0"/>
        <v>3YIgWsy9P8ND3BJPQGnD0j2pCca0Upzl3Nn66JUNHXeF</v>
      </c>
      <c r="S13" s="49">
        <f>INDEX(allsections[[S]:[Order]],MATCH(P13,allsections[SGUID],0),3)</f>
        <v>1</v>
      </c>
      <c r="T13" s="49">
        <f>INDEX(allsections[[S]:[Order]],MATCH(Q13,allsections[SGUID],0),3)</f>
        <v>104</v>
      </c>
      <c r="U13" t="str">
        <f>IF(sectionsubsection[[#This Row],[Schon da?]]=1,INDEX(sectionsubsection_download[],MATCH(sectionsubsection[[#This Row],[Title]],sectionsubsection_download[Title],0),6),INDEX(sectionsubsection10[],MATCH(sectionsubsection[[#This Row],[Title]],sectionsubsection10[Title],0),6))</f>
        <v>6vy7qzuZGnKVxG0fDPIPXR</v>
      </c>
      <c r="V13">
        <f>COUNTIF(Z:Z,sectionsubsection[[#This Row],[Title]])</f>
        <v>1</v>
      </c>
      <c r="X13" s="52"/>
      <c r="Y13" s="52"/>
      <c r="Z13" s="52" t="s">
        <v>1102</v>
      </c>
      <c r="AA13" s="52" t="e">
        <v>#N/A</v>
      </c>
      <c r="AB13" s="52" t="e">
        <v>#N/A</v>
      </c>
      <c r="AC13" s="53" t="s">
        <v>1103</v>
      </c>
      <c r="AD13">
        <f>COUNTIF(Z:Z,sectionsubsection_download[[#This Row],[Title]])</f>
        <v>1</v>
      </c>
    </row>
    <row r="14" spans="1:37" ht="87" x14ac:dyDescent="0.35">
      <c r="A14" t="s">
        <v>1104</v>
      </c>
      <c r="B14" s="48" t="s">
        <v>1105</v>
      </c>
      <c r="C14" s="48" t="s">
        <v>1060</v>
      </c>
      <c r="D14">
        <v>2</v>
      </c>
      <c r="F14" t="s">
        <v>215</v>
      </c>
      <c r="G14" t="str">
        <f>INDEX(allsections[[S]:[Order]],MATCH(unique_sections[[#This Row],[SGUID]],allsections[SGUID],0),1)</f>
        <v>FO 12 WORKERS’ HEALTH AND SAFETY</v>
      </c>
      <c r="H14" t="str">
        <f>INDEX(allsections[[S]:[Order]],MATCH(unique_sections[[#This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I14">
        <f>INDEX(allsections[[S]:[Order]],MATCH(unique_sections[[#This Row],[SGUID]],allsections[SGUID],0),3)</f>
        <v>12</v>
      </c>
      <c r="K14" t="s">
        <v>274</v>
      </c>
      <c r="L14" t="str">
        <f>INDEX(allsections[[S]:[Order]],MATCH(unique_sub[[#This Row],[SSGUID]],allsections[SGUID],0),1)</f>
        <v xml:space="preserve">FO 07.08 Application of other substances </v>
      </c>
      <c r="M14" t="str">
        <f>INDEX(allsections[[S]:[Order]],MATCH(unique_sub[[#This Row],[SSGUID]],allsections[SGUID],0),2)</f>
        <v>-</v>
      </c>
      <c r="N14">
        <f>INDEX(allsections[[S]:[Order]],MATCH(unique_sub[[#This Row],[SSGUID]],allsections[SGUID],0),3)</f>
        <v>708</v>
      </c>
      <c r="P14" t="s">
        <v>101</v>
      </c>
      <c r="Q14" t="s">
        <v>173</v>
      </c>
      <c r="R14" s="50" t="str">
        <f t="shared" si="0"/>
        <v>3labXsBTDnp2nMlbS2V5AI3IMlwAGWtNQ8ZjIBrbKwsL</v>
      </c>
      <c r="S14" s="50">
        <f>INDEX(allsections[[S]:[Order]],MATCH(P14,allsections[SGUID],0),3)</f>
        <v>2</v>
      </c>
      <c r="T14" s="50">
        <f>INDEX(allsections[[S]:[Order]],MATCH(Q14,allsections[SGUID],0),3)</f>
        <v>205</v>
      </c>
      <c r="U14" t="str">
        <f>IF(sectionsubsection[[#This Row],[Schon da?]]=1,INDEX(sectionsubsection_download[],MATCH(sectionsubsection[[#This Row],[Title]],sectionsubsection_download[Title],0),6),INDEX(sectionsubsection10[],MATCH(sectionsubsection[[#This Row],[Title]],sectionsubsection10[Title],0),6))</f>
        <v>1oZBiTuiw7JnneP37eRowe</v>
      </c>
      <c r="V14">
        <f>COUNTIF(Z:Z,sectionsubsection[[#This Row],[Title]])</f>
        <v>1</v>
      </c>
      <c r="X14" s="51"/>
      <c r="Y14" s="51"/>
      <c r="Z14" s="52" t="s">
        <v>1106</v>
      </c>
      <c r="AA14" s="52" t="e">
        <v>#N/A</v>
      </c>
      <c r="AB14" s="52" t="e">
        <v>#N/A</v>
      </c>
      <c r="AC14" s="54" t="s">
        <v>1107</v>
      </c>
      <c r="AD14">
        <f>COUNTIF(Z:Z,sectionsubsection_download[[#This Row],[Title]])</f>
        <v>1</v>
      </c>
    </row>
    <row r="15" spans="1:37" ht="58" x14ac:dyDescent="0.35">
      <c r="A15" t="s">
        <v>1108</v>
      </c>
      <c r="B15" s="48" t="s">
        <v>1109</v>
      </c>
      <c r="C15" s="48" t="s">
        <v>1060</v>
      </c>
      <c r="D15">
        <v>2</v>
      </c>
      <c r="F15" t="s">
        <v>614</v>
      </c>
      <c r="G15" t="str">
        <f>INDEX(allsections[[S]:[Order]],MATCH(unique_sections[[#This Row],[SGUID]],allsections[SGUID],0),1)</f>
        <v>FO 13 WORKERS’ WELFARE</v>
      </c>
      <c r="H15" t="str">
        <f>INDEX(allsections[[S]:[Order]],MATCH(unique_sections[[#This Row],[SGUID]],allsections[SGUID],0),2)</f>
        <v>-</v>
      </c>
      <c r="I15">
        <f>INDEX(allsections[[S]:[Order]],MATCH(unique_sections[[#This Row],[SGUID]],allsections[SGUID],0),3)</f>
        <v>13</v>
      </c>
      <c r="K15" t="s">
        <v>421</v>
      </c>
      <c r="L15" t="str">
        <f>INDEX(allsections[[S]:[Order]],MATCH(unique_sub[[#This Row],[SSGUID]],allsections[SGUID],0),1)</f>
        <v xml:space="preserve">FO 03.04 Transition period </v>
      </c>
      <c r="M15" t="str">
        <f>INDEX(allsections[[S]:[Order]],MATCH(unique_sub[[#This Row],[SSGUID]],allsections[SGUID],0),2)</f>
        <v>-</v>
      </c>
      <c r="N15">
        <f>INDEX(allsections[[S]:[Order]],MATCH(unique_sub[[#This Row],[SSGUID]],allsections[SGUID],0),3)</f>
        <v>304</v>
      </c>
      <c r="P15" t="s">
        <v>94</v>
      </c>
      <c r="Q15" t="s">
        <v>58</v>
      </c>
      <c r="R15" s="49" t="str">
        <f t="shared" si="0"/>
        <v>6sAnZuzrLy7KwfabltbVL25TvyR0UgB0EOmnMkFaZftX</v>
      </c>
      <c r="S15" s="49">
        <f>INDEX(allsections[[S]:[Order]],MATCH(P15,allsections[SGUID],0),3)</f>
        <v>6</v>
      </c>
      <c r="T15" s="49">
        <f>INDEX(allsections[[S]:[Order]],MATCH(Q15,allsections[SGUID],0),3)</f>
        <v>0</v>
      </c>
      <c r="U15" t="str">
        <f>IF(sectionsubsection[[#This Row],[Schon da?]]=1,INDEX(sectionsubsection_download[],MATCH(sectionsubsection[[#This Row],[Title]],sectionsubsection_download[Title],0),6),INDEX(sectionsubsection10[],MATCH(sectionsubsection[[#This Row],[Title]],sectionsubsection10[Title],0),6))</f>
        <v>4g6GmkM7SVOjxzDG7bEynl</v>
      </c>
      <c r="V15">
        <f>COUNTIF(Z:Z,sectionsubsection[[#This Row],[Title]])</f>
        <v>1</v>
      </c>
      <c r="X15" s="52"/>
      <c r="Y15" s="52"/>
      <c r="Z15" s="52" t="s">
        <v>1110</v>
      </c>
      <c r="AA15" s="52" t="e">
        <v>#N/A</v>
      </c>
      <c r="AB15" s="52" t="e">
        <v>#N/A</v>
      </c>
      <c r="AC15" s="53" t="s">
        <v>1111</v>
      </c>
      <c r="AD15">
        <f>COUNTIF(Z:Z,sectionsubsection_download[[#This Row],[Title]])</f>
        <v>1</v>
      </c>
    </row>
    <row r="16" spans="1:37" ht="87" x14ac:dyDescent="0.35">
      <c r="A16" t="s">
        <v>1112</v>
      </c>
      <c r="B16" s="48" t="s">
        <v>1113</v>
      </c>
      <c r="C16" t="s">
        <v>1060</v>
      </c>
      <c r="D16">
        <v>2</v>
      </c>
      <c r="K16" t="s">
        <v>414</v>
      </c>
      <c r="L16" t="str">
        <f>INDEX(allsections[[S]:[Order]],MATCH(unique_sub[[#This Row],[SSGUID]],allsections[SGUID],0),1)</f>
        <v>FO 03.02 Chemical treatments and dressings</v>
      </c>
      <c r="M16" t="str">
        <f>INDEX(allsections[[S]:[Order]],MATCH(unique_sub[[#This Row],[SSGUID]],allsections[SGUID],0),2)</f>
        <v>-</v>
      </c>
      <c r="N16">
        <f>INDEX(allsections[[S]:[Order]],MATCH(unique_sub[[#This Row],[SSGUID]],allsections[SGUID],0),3)</f>
        <v>302</v>
      </c>
      <c r="P16" t="s">
        <v>343</v>
      </c>
      <c r="Q16" t="s">
        <v>533</v>
      </c>
      <c r="R16" s="49" t="str">
        <f t="shared" si="0"/>
        <v>IKtB5yVMmBF7k4LaDgUZw6GGR163KNx1sTit3j0ivMP</v>
      </c>
      <c r="S16" s="49">
        <f>INDEX(allsections[[S]:[Order]],MATCH(P16,allsections[SGUID],0),3)</f>
        <v>4</v>
      </c>
      <c r="T16" s="49">
        <f>INDEX(allsections[[S]:[Order]],MATCH(Q16,allsections[SGUID],0),3)</f>
        <v>401</v>
      </c>
      <c r="U16" t="str">
        <f>IF(sectionsubsection[[#This Row],[Schon da?]]=1,INDEX(sectionsubsection_download[],MATCH(sectionsubsection[[#This Row],[Title]],sectionsubsection_download[Title],0),6),INDEX(sectionsubsection10[],MATCH(sectionsubsection[[#This Row],[Title]],sectionsubsection10[Title],0),6))</f>
        <v>1E2oM3pY57AB2HYh2FrLwa</v>
      </c>
      <c r="V16">
        <f>COUNTIF(Z:Z,sectionsubsection[[#This Row],[Title]])</f>
        <v>1</v>
      </c>
      <c r="X16" s="51"/>
      <c r="Y16" s="51"/>
      <c r="Z16" s="52" t="s">
        <v>1114</v>
      </c>
      <c r="AA16" s="52" t="e">
        <v>#N/A</v>
      </c>
      <c r="AB16" s="52" t="e">
        <v>#N/A</v>
      </c>
      <c r="AC16" s="54" t="s">
        <v>1115</v>
      </c>
      <c r="AD16">
        <f>COUNTIF(Z:Z,sectionsubsection_download[[#This Row],[Title]])</f>
        <v>1</v>
      </c>
    </row>
    <row r="17" spans="1:30" ht="72.5" x14ac:dyDescent="0.35">
      <c r="A17" t="s">
        <v>1116</v>
      </c>
      <c r="B17" s="48" t="s">
        <v>1117</v>
      </c>
      <c r="C17" s="48" t="s">
        <v>1060</v>
      </c>
      <c r="D17">
        <v>2</v>
      </c>
      <c r="K17" t="s">
        <v>194</v>
      </c>
      <c r="L17" t="str">
        <f>INDEX(allsections[[S]:[Order]],MATCH(unique_sub[[#This Row],[SSGUID]],allsections[SGUID],0),1)</f>
        <v>FO 03.01 Propagation material</v>
      </c>
      <c r="M17" t="str">
        <f>INDEX(allsections[[S]:[Order]],MATCH(unique_sub[[#This Row],[SSGUID]],allsections[SGUID],0),2)</f>
        <v>-</v>
      </c>
      <c r="N17">
        <f>INDEX(allsections[[S]:[Order]],MATCH(unique_sub[[#This Row],[SSGUID]],allsections[SGUID],0),3)</f>
        <v>301</v>
      </c>
      <c r="P17" t="s">
        <v>507</v>
      </c>
      <c r="Q17" t="s">
        <v>58</v>
      </c>
      <c r="R17" s="49" t="str">
        <f t="shared" si="0"/>
        <v>4d9ucNGdAsunr2tbELZ2oO5TvyR0UgB0EOmnMkFaZftX</v>
      </c>
      <c r="S17" s="49">
        <f>INDEX(allsections[[S]:[Order]],MATCH(P17,allsections[SGUID],0),3)</f>
        <v>11</v>
      </c>
      <c r="T17" s="49">
        <f>INDEX(allsections[[S]:[Order]],MATCH(Q17,allsections[SGUID],0),3)</f>
        <v>0</v>
      </c>
      <c r="U17" t="str">
        <f>IF(sectionsubsection[[#This Row],[Schon da?]]=1,INDEX(sectionsubsection_download[],MATCH(sectionsubsection[[#This Row],[Title]],sectionsubsection_download[Title],0),6),INDEX(sectionsubsection10[],MATCH(sectionsubsection[[#This Row],[Title]],sectionsubsection10[Title],0),6))</f>
        <v>wfEosTNsh5ZbZfpJsxQgA</v>
      </c>
      <c r="V17">
        <f>COUNTIF(Z:Z,sectionsubsection[[#This Row],[Title]])</f>
        <v>1</v>
      </c>
      <c r="X17" s="52"/>
      <c r="Y17" s="52"/>
      <c r="Z17" s="52" t="s">
        <v>1118</v>
      </c>
      <c r="AA17" s="52" t="e">
        <v>#N/A</v>
      </c>
      <c r="AB17" s="52" t="e">
        <v>#N/A</v>
      </c>
      <c r="AC17" s="53" t="s">
        <v>1119</v>
      </c>
      <c r="AD17">
        <f>COUNTIF(Z:Z,sectionsubsection_download[[#This Row],[Title]])</f>
        <v>1</v>
      </c>
    </row>
    <row r="18" spans="1:30" ht="72.5" x14ac:dyDescent="0.35">
      <c r="A18" t="s">
        <v>1120</v>
      </c>
      <c r="B18" s="48" t="s">
        <v>1121</v>
      </c>
      <c r="C18" s="48" t="s">
        <v>1060</v>
      </c>
      <c r="D18">
        <v>2</v>
      </c>
      <c r="K18" t="s">
        <v>853</v>
      </c>
      <c r="L18" t="str">
        <f>INDEX(allsections[[S]:[Order]],MATCH(unique_sub[[#This Row],[SSGUID]],allsections[SGUID],0),1)</f>
        <v>FO 05.03 Record keeping</v>
      </c>
      <c r="M18" t="str">
        <f>INDEX(allsections[[S]:[Order]],MATCH(unique_sub[[#This Row],[SSGUID]],allsections[SGUID],0),2)</f>
        <v>-</v>
      </c>
      <c r="N18">
        <f>INDEX(allsections[[S]:[Order]],MATCH(unique_sub[[#This Row],[SSGUID]],allsections[SGUID],0),3)</f>
        <v>503</v>
      </c>
      <c r="P18" t="s">
        <v>65</v>
      </c>
      <c r="Q18" t="s">
        <v>274</v>
      </c>
      <c r="R18" s="49" t="str">
        <f t="shared" si="0"/>
        <v>2BGuoLOuGR86Am1Hf7hCiG3JTeuQtOc1OKqfRNulIqvM</v>
      </c>
      <c r="S18" s="49">
        <f>INDEX(allsections[[S]:[Order]],MATCH(P18,allsections[SGUID],0),3)</f>
        <v>7</v>
      </c>
      <c r="T18" s="49">
        <f>INDEX(allsections[[S]:[Order]],MATCH(Q18,allsections[SGUID],0),3)</f>
        <v>708</v>
      </c>
      <c r="U18" t="str">
        <f>IF(sectionsubsection[[#This Row],[Schon da?]]=1,INDEX(sectionsubsection_download[],MATCH(sectionsubsection[[#This Row],[Title]],sectionsubsection_download[Title],0),6),INDEX(sectionsubsection10[],MATCH(sectionsubsection[[#This Row],[Title]],sectionsubsection10[Title],0),6))</f>
        <v>3FzF1LEqvaqcVg1sPXpO4T</v>
      </c>
      <c r="V18">
        <f>COUNTIF(Z:Z,sectionsubsection[[#This Row],[Title]])</f>
        <v>1</v>
      </c>
      <c r="X18" s="51"/>
      <c r="Y18" s="51"/>
      <c r="Z18" s="52" t="s">
        <v>1122</v>
      </c>
      <c r="AA18" s="52" t="e">
        <v>#N/A</v>
      </c>
      <c r="AB18" s="52" t="e">
        <v>#N/A</v>
      </c>
      <c r="AC18" s="54" t="s">
        <v>1123</v>
      </c>
      <c r="AD18">
        <f>COUNTIF(Z:Z,sectionsubsection_download[[#This Row],[Title]])</f>
        <v>1</v>
      </c>
    </row>
    <row r="19" spans="1:30" ht="101.5" x14ac:dyDescent="0.35">
      <c r="A19" t="s">
        <v>1124</v>
      </c>
      <c r="B19" s="48" t="s">
        <v>1125</v>
      </c>
      <c r="C19" t="s">
        <v>1060</v>
      </c>
      <c r="D19">
        <v>3</v>
      </c>
      <c r="K19" t="s">
        <v>840</v>
      </c>
      <c r="L19" t="str">
        <f>INDEX(allsections[[S]:[Order]],MATCH(unique_sub[[#This Row],[SSGUID]],allsections[SGUID],0),1)</f>
        <v>FO 05.02 Predicting irrigation requirements</v>
      </c>
      <c r="M19" t="str">
        <f>INDEX(allsections[[S]:[Order]],MATCH(unique_sub[[#This Row],[SSGUID]],allsections[SGUID],0),2)</f>
        <v>-</v>
      </c>
      <c r="N19">
        <f>INDEX(allsections[[S]:[Order]],MATCH(unique_sub[[#This Row],[SSGUID]],allsections[SGUID],0),3)</f>
        <v>502</v>
      </c>
      <c r="P19" t="s">
        <v>193</v>
      </c>
      <c r="Q19" t="s">
        <v>421</v>
      </c>
      <c r="R19" s="49" t="str">
        <f t="shared" si="0"/>
        <v>5g1godsQJRqbjZxI603Etm4CTLgpMoXEpcE8tXLndCGp</v>
      </c>
      <c r="S19" s="49">
        <f>INDEX(allsections[[S]:[Order]],MATCH(P19,allsections[SGUID],0),3)</f>
        <v>3</v>
      </c>
      <c r="T19" s="49">
        <f>INDEX(allsections[[S]:[Order]],MATCH(Q19,allsections[SGUID],0),3)</f>
        <v>304</v>
      </c>
      <c r="U19" t="str">
        <f>IF(sectionsubsection[[#This Row],[Schon da?]]=1,INDEX(sectionsubsection_download[],MATCH(sectionsubsection[[#This Row],[Title]],sectionsubsection_download[Title],0),6),INDEX(sectionsubsection10[],MATCH(sectionsubsection[[#This Row],[Title]],sectionsubsection10[Title],0),6))</f>
        <v>1hr60kCaVVYZ0GddKH3itk</v>
      </c>
      <c r="V19">
        <f>COUNTIF(Z:Z,sectionsubsection[[#This Row],[Title]])</f>
        <v>1</v>
      </c>
      <c r="X19" s="52"/>
      <c r="Y19" s="52"/>
      <c r="Z19" s="52" t="s">
        <v>1126</v>
      </c>
      <c r="AA19" s="52" t="e">
        <v>#N/A</v>
      </c>
      <c r="AB19" s="52" t="e">
        <v>#N/A</v>
      </c>
      <c r="AC19" s="53" t="s">
        <v>1127</v>
      </c>
      <c r="AD19">
        <f>COUNTIF(Z:Z,sectionsubsection_download[[#This Row],[Title]])</f>
        <v>1</v>
      </c>
    </row>
    <row r="20" spans="1:30" ht="29" x14ac:dyDescent="0.35">
      <c r="A20" t="s">
        <v>1128</v>
      </c>
      <c r="B20" s="48" t="s">
        <v>1129</v>
      </c>
      <c r="C20" t="s">
        <v>1060</v>
      </c>
      <c r="D20">
        <v>3</v>
      </c>
      <c r="K20" t="s">
        <v>87</v>
      </c>
      <c r="L20" t="str">
        <f>INDEX(allsections[[S]:[Order]],MATCH(unique_sub[[#This Row],[SSGUID]],allsections[SGUID],0),1)</f>
        <v>FO 05.04 Water quality</v>
      </c>
      <c r="M20" t="str">
        <f>INDEX(allsections[[S]:[Order]],MATCH(unique_sub[[#This Row],[SSGUID]],allsections[SGUID],0),2)</f>
        <v>-</v>
      </c>
      <c r="N20">
        <f>INDEX(allsections[[S]:[Order]],MATCH(unique_sub[[#This Row],[SSGUID]],allsections[SGUID],0),3)</f>
        <v>504</v>
      </c>
      <c r="P20" t="s">
        <v>193</v>
      </c>
      <c r="Q20" t="s">
        <v>414</v>
      </c>
      <c r="R20" s="49" t="str">
        <f t="shared" si="0"/>
        <v>5g1godsQJRqbjZxI603EtmAsizSx9djd7Hn9BlLrbya</v>
      </c>
      <c r="S20" s="49">
        <f>INDEX(allsections[[S]:[Order]],MATCH(P20,allsections[SGUID],0),3)</f>
        <v>3</v>
      </c>
      <c r="T20" s="49">
        <f>INDEX(allsections[[S]:[Order]],MATCH(Q20,allsections[SGUID],0),3)</f>
        <v>302</v>
      </c>
      <c r="U20" t="str">
        <f>IF(sectionsubsection[[#This Row],[Schon da?]]=1,INDEX(sectionsubsection_download[],MATCH(sectionsubsection[[#This Row],[Title]],sectionsubsection_download[Title],0),6),INDEX(sectionsubsection10[],MATCH(sectionsubsection[[#This Row],[Title]],sectionsubsection10[Title],0),6))</f>
        <v>52qkXF3M0StAXkDQXFCSgS</v>
      </c>
      <c r="V20">
        <f>COUNTIF(Z:Z,sectionsubsection[[#This Row],[Title]])</f>
        <v>1</v>
      </c>
      <c r="X20" s="51"/>
      <c r="Y20" s="51"/>
      <c r="Z20" s="52" t="s">
        <v>1130</v>
      </c>
      <c r="AA20" s="52" t="e">
        <v>#N/A</v>
      </c>
      <c r="AB20" s="52" t="e">
        <v>#N/A</v>
      </c>
      <c r="AC20" s="54" t="s">
        <v>1131</v>
      </c>
      <c r="AD20">
        <f>COUNTIF(Z:Z,sectionsubsection_download[[#This Row],[Title]])</f>
        <v>1</v>
      </c>
    </row>
    <row r="21" spans="1:30" ht="29" x14ac:dyDescent="0.35">
      <c r="A21" t="s">
        <v>1132</v>
      </c>
      <c r="B21" s="48" t="s">
        <v>1133</v>
      </c>
      <c r="C21" s="48" t="s">
        <v>1060</v>
      </c>
      <c r="D21">
        <v>3</v>
      </c>
      <c r="K21" t="s">
        <v>820</v>
      </c>
      <c r="L21" t="str">
        <f>INDEX(allsections[[S]:[Order]],MATCH(unique_sub[[#This Row],[SSGUID]],allsections[SGUID],0),1)</f>
        <v xml:space="preserve">FO 05.01 Water sources
</v>
      </c>
      <c r="M21" t="str">
        <f>INDEX(allsections[[S]:[Order]],MATCH(unique_sub[[#This Row],[SSGUID]],allsections[SGUID],0),2)</f>
        <v>-</v>
      </c>
      <c r="N21">
        <f>INDEX(allsections[[S]:[Order]],MATCH(unique_sub[[#This Row],[SSGUID]],allsections[SGUID],0),3)</f>
        <v>501</v>
      </c>
      <c r="P21" t="s">
        <v>193</v>
      </c>
      <c r="Q21" t="s">
        <v>194</v>
      </c>
      <c r="R21" s="49" t="str">
        <f t="shared" si="0"/>
        <v>5g1godsQJRqbjZxI603Etm2ea1rhckQVrSaK28J1Se0f</v>
      </c>
      <c r="S21" s="49">
        <f>INDEX(allsections[[S]:[Order]],MATCH(P21,allsections[SGUID],0),3)</f>
        <v>3</v>
      </c>
      <c r="T21" s="49">
        <f>INDEX(allsections[[S]:[Order]],MATCH(Q21,allsections[SGUID],0),3)</f>
        <v>301</v>
      </c>
      <c r="U21" t="str">
        <f>IF(sectionsubsection[[#This Row],[Schon da?]]=1,INDEX(sectionsubsection_download[],MATCH(sectionsubsection[[#This Row],[Title]],sectionsubsection_download[Title],0),6),INDEX(sectionsubsection10[],MATCH(sectionsubsection[[#This Row],[Title]],sectionsubsection10[Title],0),6))</f>
        <v>6Y28XxkqaGhdKkUwmmVWZU</v>
      </c>
      <c r="V21">
        <f>COUNTIF(Z:Z,sectionsubsection[[#This Row],[Title]])</f>
        <v>1</v>
      </c>
      <c r="X21" s="52"/>
      <c r="Y21" s="52"/>
      <c r="Z21" s="52" t="s">
        <v>1134</v>
      </c>
      <c r="AA21" s="52" t="e">
        <v>#N/A</v>
      </c>
      <c r="AB21" s="52" t="e">
        <v>#N/A</v>
      </c>
      <c r="AC21" s="53" t="s">
        <v>1135</v>
      </c>
      <c r="AD21">
        <f>COUNTIF(Z:Z,sectionsubsection_download[[#This Row],[Title]])</f>
        <v>1</v>
      </c>
    </row>
    <row r="22" spans="1:30" ht="87" x14ac:dyDescent="0.35">
      <c r="A22" t="s">
        <v>193</v>
      </c>
      <c r="B22" s="48" t="s">
        <v>1136</v>
      </c>
      <c r="C22" t="s">
        <v>1060</v>
      </c>
      <c r="D22">
        <v>3</v>
      </c>
      <c r="K22" t="s">
        <v>800</v>
      </c>
      <c r="L22" t="str">
        <f>INDEX(allsections[[S]:[Order]],MATCH(unique_sub[[#This Row],[SSGUID]],allsections[SGUID],0),1)</f>
        <v>FO 01.05 Customer requirements</v>
      </c>
      <c r="M22" t="str">
        <f>INDEX(allsections[[S]:[Order]],MATCH(unique_sub[[#This Row],[SSGUID]],allsections[SGUID],0),2)</f>
        <v>-</v>
      </c>
      <c r="N22">
        <f>INDEX(allsections[[S]:[Order]],MATCH(unique_sub[[#This Row],[SSGUID]],allsections[SGUID],0),3)</f>
        <v>105</v>
      </c>
      <c r="P22" t="s">
        <v>86</v>
      </c>
      <c r="Q22" t="s">
        <v>853</v>
      </c>
      <c r="R22" s="49" t="str">
        <f t="shared" si="0"/>
        <v>1TyGiQcuRVxqRPsWm6pYn73bxp0a7dcsX1zRhf8lSDgg</v>
      </c>
      <c r="S22" s="49">
        <f>INDEX(allsections[[S]:[Order]],MATCH(P22,allsections[SGUID],0),3)</f>
        <v>5</v>
      </c>
      <c r="T22" s="49">
        <f>INDEX(allsections[[S]:[Order]],MATCH(Q22,allsections[SGUID],0),3)</f>
        <v>503</v>
      </c>
      <c r="U22" t="str">
        <f>IF(sectionsubsection[[#This Row],[Schon da?]]=1,INDEX(sectionsubsection_download[],MATCH(sectionsubsection[[#This Row],[Title]],sectionsubsection_download[Title],0),6),INDEX(sectionsubsection10[],MATCH(sectionsubsection[[#This Row],[Title]],sectionsubsection10[Title],0),6))</f>
        <v>65q3YF3Fh2kdDGMu1rvFCM</v>
      </c>
      <c r="V22">
        <f>COUNTIF(Z:Z,sectionsubsection[[#This Row],[Title]])</f>
        <v>1</v>
      </c>
      <c r="X22" s="51"/>
      <c r="Y22" s="51"/>
      <c r="Z22" s="52" t="s">
        <v>1137</v>
      </c>
      <c r="AA22" s="52" t="e">
        <v>#N/A</v>
      </c>
      <c r="AB22" s="52" t="e">
        <v>#N/A</v>
      </c>
      <c r="AC22" s="54" t="s">
        <v>1138</v>
      </c>
      <c r="AD22">
        <f>COUNTIF(Z:Z,sectionsubsection_download[[#This Row],[Title]])</f>
        <v>1</v>
      </c>
    </row>
    <row r="23" spans="1:30" ht="101.5" x14ac:dyDescent="0.35">
      <c r="A23" t="s">
        <v>1139</v>
      </c>
      <c r="B23" s="48" t="s">
        <v>1140</v>
      </c>
      <c r="C23" t="s">
        <v>1060</v>
      </c>
      <c r="D23">
        <v>3</v>
      </c>
      <c r="K23" t="s">
        <v>50</v>
      </c>
      <c r="L23" t="str">
        <f>INDEX(allsections[[S]:[Order]],MATCH(unique_sub[[#This Row],[SSGUID]],allsections[SGUID],0),1)</f>
        <v>FO 01.03 Internal documentation</v>
      </c>
      <c r="M23" t="str">
        <f>INDEX(allsections[[S]:[Order]],MATCH(unique_sub[[#This Row],[SSGUID]],allsections[SGUID],0),2)</f>
        <v>-</v>
      </c>
      <c r="N23">
        <f>INDEX(allsections[[S]:[Order]],MATCH(unique_sub[[#This Row],[SSGUID]],allsections[SGUID],0),3)</f>
        <v>103</v>
      </c>
      <c r="P23" t="s">
        <v>86</v>
      </c>
      <c r="Q23" t="s">
        <v>840</v>
      </c>
      <c r="R23" s="50" t="str">
        <f t="shared" si="0"/>
        <v>1TyGiQcuRVxqRPsWm6pYn73yEQbyyk01GoZYBCkYA4FP</v>
      </c>
      <c r="S23" s="50">
        <f>INDEX(allsections[[S]:[Order]],MATCH(P23,allsections[SGUID],0),3)</f>
        <v>5</v>
      </c>
      <c r="T23" s="50">
        <f>INDEX(allsections[[S]:[Order]],MATCH(Q23,allsections[SGUID],0),3)</f>
        <v>502</v>
      </c>
      <c r="U23" t="str">
        <f>IF(sectionsubsection[[#This Row],[Schon da?]]=1,INDEX(sectionsubsection_download[],MATCH(sectionsubsection[[#This Row],[Title]],sectionsubsection_download[Title],0),6),INDEX(sectionsubsection10[],MATCH(sectionsubsection[[#This Row],[Title]],sectionsubsection10[Title],0),6))</f>
        <v>3JyHEnouIJTlEpv89BLJNJ</v>
      </c>
      <c r="V23">
        <f>COUNTIF(Z:Z,sectionsubsection[[#This Row],[Title]])</f>
        <v>1</v>
      </c>
      <c r="X23" s="52"/>
      <c r="Y23" s="52"/>
      <c r="Z23" s="52" t="s">
        <v>1141</v>
      </c>
      <c r="AA23" s="52" t="e">
        <v>#N/A</v>
      </c>
      <c r="AB23" s="52" t="e">
        <v>#N/A</v>
      </c>
      <c r="AC23" s="53" t="s">
        <v>1142</v>
      </c>
      <c r="AD23">
        <f>COUNTIF(Z:Z,sectionsubsection_download[[#This Row],[Title]])</f>
        <v>1</v>
      </c>
    </row>
    <row r="24" spans="1:30" ht="58" x14ac:dyDescent="0.35">
      <c r="A24" t="s">
        <v>1143</v>
      </c>
      <c r="B24" s="48" t="s">
        <v>1144</v>
      </c>
      <c r="C24" s="48" t="s">
        <v>1060</v>
      </c>
      <c r="D24">
        <v>3</v>
      </c>
      <c r="K24" t="s">
        <v>891</v>
      </c>
      <c r="L24" t="str">
        <f>INDEX(allsections[[S]:[Order]],MATCH(unique_sub[[#This Row],[SSGUID]],allsections[SGUID],0),1)</f>
        <v>FO 01.07 Non-conforming products</v>
      </c>
      <c r="M24" t="str">
        <f>INDEX(allsections[[S]:[Order]],MATCH(unique_sub[[#This Row],[SSGUID]],allsections[SGUID],0),2)</f>
        <v>-</v>
      </c>
      <c r="N24">
        <f>INDEX(allsections[[S]:[Order]],MATCH(unique_sub[[#This Row],[SSGUID]],allsections[SGUID],0),3)</f>
        <v>107</v>
      </c>
      <c r="P24" t="s">
        <v>86</v>
      </c>
      <c r="Q24" t="s">
        <v>87</v>
      </c>
      <c r="R24" s="49" t="str">
        <f t="shared" si="0"/>
        <v>1TyGiQcuRVxqRPsWm6pYn725itD9t3AKPNN1d0JIB5bx</v>
      </c>
      <c r="S24" s="49">
        <f>INDEX(allsections[[S]:[Order]],MATCH(P24,allsections[SGUID],0),3)</f>
        <v>5</v>
      </c>
      <c r="T24" s="49">
        <f>INDEX(allsections[[S]:[Order]],MATCH(Q24,allsections[SGUID],0),3)</f>
        <v>504</v>
      </c>
      <c r="U24" t="str">
        <f>IF(sectionsubsection[[#This Row],[Schon da?]]=1,INDEX(sectionsubsection_download[],MATCH(sectionsubsection[[#This Row],[Title]],sectionsubsection_download[Title],0),6),INDEX(sectionsubsection10[],MATCH(sectionsubsection[[#This Row],[Title]],sectionsubsection10[Title],0),6))</f>
        <v>2xx2r9xm1ZFKgkOLcMZqVd</v>
      </c>
      <c r="V24">
        <f>COUNTIF(Z:Z,sectionsubsection[[#This Row],[Title]])</f>
        <v>1</v>
      </c>
      <c r="X24" s="51"/>
      <c r="Y24" s="51"/>
      <c r="Z24" s="52" t="s">
        <v>1145</v>
      </c>
      <c r="AA24" s="52" t="e">
        <v>#N/A</v>
      </c>
      <c r="AB24" s="52" t="e">
        <v>#N/A</v>
      </c>
      <c r="AC24" s="54" t="s">
        <v>1146</v>
      </c>
      <c r="AD24">
        <f>COUNTIF(Z:Z,sectionsubsection_download[[#This Row],[Title]])</f>
        <v>1</v>
      </c>
    </row>
    <row r="25" spans="1:30" ht="43.5" x14ac:dyDescent="0.35">
      <c r="A25" t="s">
        <v>1147</v>
      </c>
      <c r="B25" s="48" t="s">
        <v>1148</v>
      </c>
      <c r="C25" s="48" t="s">
        <v>1060</v>
      </c>
      <c r="D25">
        <v>3</v>
      </c>
      <c r="K25" t="s">
        <v>884</v>
      </c>
      <c r="L25" t="str">
        <f>INDEX(allsections[[S]:[Order]],MATCH(unique_sub[[#This Row],[SSGUID]],allsections[SGUID],0),1)</f>
        <v>FO 01.06 Complaints</v>
      </c>
      <c r="M25" t="str">
        <f>INDEX(allsections[[S]:[Order]],MATCH(unique_sub[[#This Row],[SSGUID]],allsections[SGUID],0),2)</f>
        <v>-</v>
      </c>
      <c r="N25">
        <f>INDEX(allsections[[S]:[Order]],MATCH(unique_sub[[#This Row],[SSGUID]],allsections[SGUID],0),3)</f>
        <v>106</v>
      </c>
      <c r="P25" t="s">
        <v>86</v>
      </c>
      <c r="Q25" t="s">
        <v>820</v>
      </c>
      <c r="R25" s="49" t="str">
        <f t="shared" si="0"/>
        <v>1TyGiQcuRVxqRPsWm6pYn75GJnBn0XaHPkzo9hXhVvqW</v>
      </c>
      <c r="S25" s="49">
        <f>INDEX(allsections[[S]:[Order]],MATCH(P25,allsections[SGUID],0),3)</f>
        <v>5</v>
      </c>
      <c r="T25" s="49">
        <f>INDEX(allsections[[S]:[Order]],MATCH(Q25,allsections[SGUID],0),3)</f>
        <v>501</v>
      </c>
      <c r="U25" t="str">
        <f>IF(sectionsubsection[[#This Row],[Schon da?]]=1,INDEX(sectionsubsection_download[],MATCH(sectionsubsection[[#This Row],[Title]],sectionsubsection_download[Title],0),6),INDEX(sectionsubsection10[],MATCH(sectionsubsection[[#This Row],[Title]],sectionsubsection10[Title],0),6))</f>
        <v>5bVj9VFVZ6tCA1nWKx8e7w</v>
      </c>
      <c r="V25">
        <f>COUNTIF(Z:Z,sectionsubsection[[#This Row],[Title]])</f>
        <v>1</v>
      </c>
      <c r="X25" s="52"/>
      <c r="Y25" s="52"/>
      <c r="Z25" s="52" t="s">
        <v>1149</v>
      </c>
      <c r="AA25" s="52" t="e">
        <v>#N/A</v>
      </c>
      <c r="AB25" s="52" t="e">
        <v>#N/A</v>
      </c>
      <c r="AC25" s="53" t="s">
        <v>1150</v>
      </c>
      <c r="AD25">
        <f>COUNTIF(Z:Z,sectionsubsection_download[[#This Row],[Title]])</f>
        <v>1</v>
      </c>
    </row>
    <row r="26" spans="1:30" ht="101.5" x14ac:dyDescent="0.35">
      <c r="A26" t="s">
        <v>343</v>
      </c>
      <c r="B26" s="48" t="s">
        <v>1151</v>
      </c>
      <c r="C26" t="s">
        <v>1060</v>
      </c>
      <c r="D26">
        <v>4</v>
      </c>
      <c r="K26" t="s">
        <v>916</v>
      </c>
      <c r="L26" t="str">
        <f>INDEX(allsections[[S]:[Order]],MATCH(unique_sub[[#This Row],[SSGUID]],allsections[SGUID],0),1)</f>
        <v>FO 01.08 Recall and withdrawal</v>
      </c>
      <c r="M26" t="str">
        <f>INDEX(allsections[[S]:[Order]],MATCH(unique_sub[[#This Row],[SSGUID]],allsections[SGUID],0),2)</f>
        <v>-</v>
      </c>
      <c r="N26">
        <f>INDEX(allsections[[S]:[Order]],MATCH(unique_sub[[#This Row],[SSGUID]],allsections[SGUID],0),3)</f>
        <v>108</v>
      </c>
      <c r="P26" t="s">
        <v>49</v>
      </c>
      <c r="Q26" t="s">
        <v>800</v>
      </c>
      <c r="R26" s="50" t="str">
        <f t="shared" si="0"/>
        <v>3YIgWsy9P8ND3BJPQGnD0j79pV2c30dTskerAeol8ohZ</v>
      </c>
      <c r="S26" s="50">
        <f>INDEX(allsections[[S]:[Order]],MATCH(P26,allsections[SGUID],0),3)</f>
        <v>1</v>
      </c>
      <c r="T26" s="50">
        <f>INDEX(allsections[[S]:[Order]],MATCH(Q26,allsections[SGUID],0),3)</f>
        <v>105</v>
      </c>
      <c r="U26" t="str">
        <f>IF(sectionsubsection[[#This Row],[Schon da?]]=1,INDEX(sectionsubsection_download[],MATCH(sectionsubsection[[#This Row],[Title]],sectionsubsection_download[Title],0),6),INDEX(sectionsubsection10[],MATCH(sectionsubsection[[#This Row],[Title]],sectionsubsection10[Title],0),6))</f>
        <v>5XO2ouVK6UjXiuayI3pjaw</v>
      </c>
      <c r="V26">
        <f>COUNTIF(Z:Z,sectionsubsection[[#This Row],[Title]])</f>
        <v>1</v>
      </c>
      <c r="X26" s="51"/>
      <c r="Y26" s="51"/>
      <c r="Z26" s="52" t="s">
        <v>1152</v>
      </c>
      <c r="AA26" s="52" t="e">
        <v>#N/A</v>
      </c>
      <c r="AB26" s="52" t="e">
        <v>#N/A</v>
      </c>
      <c r="AC26" s="54" t="s">
        <v>1153</v>
      </c>
      <c r="AD26">
        <f>COUNTIF(Z:Z,sectionsubsection_download[[#This Row],[Title]])</f>
        <v>1</v>
      </c>
    </row>
    <row r="27" spans="1:30" ht="145" x14ac:dyDescent="0.35">
      <c r="A27" t="s">
        <v>1154</v>
      </c>
      <c r="B27" s="48" t="s">
        <v>1155</v>
      </c>
      <c r="C27" t="s">
        <v>1060</v>
      </c>
      <c r="D27">
        <v>4</v>
      </c>
      <c r="K27" t="s">
        <v>122</v>
      </c>
      <c r="L27" t="str">
        <f>INDEX(allsections[[S]:[Order]],MATCH(unique_sub[[#This Row],[SSGUID]],allsections[SGUID],0),1)</f>
        <v>FO 02.03 Mass balance</v>
      </c>
      <c r="M27" t="str">
        <f>INDEX(allsections[[S]:[Order]],MATCH(unique_sub[[#This Row],[SSGUID]],allsections[SGUID],0),2)</f>
        <v>-</v>
      </c>
      <c r="N27">
        <f>INDEX(allsections[[S]:[Order]],MATCH(unique_sub[[#This Row],[SSGUID]],allsections[SGUID],0),3)</f>
        <v>203</v>
      </c>
      <c r="P27" t="s">
        <v>49</v>
      </c>
      <c r="Q27" t="s">
        <v>50</v>
      </c>
      <c r="R27" s="49" t="str">
        <f t="shared" si="0"/>
        <v>3YIgWsy9P8ND3BJPQGnD0j6OqbxahSFlVeKhLRgYFytR</v>
      </c>
      <c r="S27" s="49">
        <f>INDEX(allsections[[S]:[Order]],MATCH(P27,allsections[SGUID],0),3)</f>
        <v>1</v>
      </c>
      <c r="T27" s="49">
        <f>INDEX(allsections[[S]:[Order]],MATCH(Q27,allsections[SGUID],0),3)</f>
        <v>103</v>
      </c>
      <c r="U27" t="str">
        <f>IF(sectionsubsection[[#This Row],[Schon da?]]=1,INDEX(sectionsubsection_download[],MATCH(sectionsubsection[[#This Row],[Title]],sectionsubsection_download[Title],0),6),INDEX(sectionsubsection10[],MATCH(sectionsubsection[[#This Row],[Title]],sectionsubsection10[Title],0),6))</f>
        <v>56LbVxj8q6LfC4kf1x4GeA</v>
      </c>
      <c r="V27">
        <f>COUNTIF(Z:Z,sectionsubsection[[#This Row],[Title]])</f>
        <v>1</v>
      </c>
      <c r="X27" s="52"/>
      <c r="Y27" s="52"/>
      <c r="Z27" s="52" t="s">
        <v>1156</v>
      </c>
      <c r="AA27" s="52" t="e">
        <v>#N/A</v>
      </c>
      <c r="AB27" s="52" t="e">
        <v>#N/A</v>
      </c>
      <c r="AC27" s="53" t="s">
        <v>1157</v>
      </c>
      <c r="AD27">
        <f>COUNTIF(Z:Z,sectionsubsection_download[[#This Row],[Title]])</f>
        <v>1</v>
      </c>
    </row>
    <row r="28" spans="1:30" ht="29" x14ac:dyDescent="0.35">
      <c r="A28" t="s">
        <v>1158</v>
      </c>
      <c r="B28" s="48" t="s">
        <v>1159</v>
      </c>
      <c r="C28" s="48" t="s">
        <v>1060</v>
      </c>
      <c r="D28">
        <v>4</v>
      </c>
      <c r="K28" t="s">
        <v>553</v>
      </c>
      <c r="L28" t="str">
        <f>INDEX(allsections[[S]:[Order]],MATCH(unique_sub[[#This Row],[SSGUID]],allsections[SGUID],0),1)</f>
        <v>FO 02.01 Traceability</v>
      </c>
      <c r="M28" t="str">
        <f>INDEX(allsections[[S]:[Order]],MATCH(unique_sub[[#This Row],[SSGUID]],allsections[SGUID],0),2)</f>
        <v>-</v>
      </c>
      <c r="N28">
        <f>INDEX(allsections[[S]:[Order]],MATCH(unique_sub[[#This Row],[SSGUID]],allsections[SGUID],0),3)</f>
        <v>201</v>
      </c>
      <c r="P28" t="s">
        <v>49</v>
      </c>
      <c r="Q28" t="s">
        <v>891</v>
      </c>
      <c r="R28" s="50" t="str">
        <f t="shared" si="0"/>
        <v>3YIgWsy9P8ND3BJPQGnD0jCSohyDpAegE66esWvDgT5</v>
      </c>
      <c r="S28" s="50">
        <f>INDEX(allsections[[S]:[Order]],MATCH(P28,allsections[SGUID],0),3)</f>
        <v>1</v>
      </c>
      <c r="T28" s="50">
        <f>INDEX(allsections[[S]:[Order]],MATCH(Q28,allsections[SGUID],0),3)</f>
        <v>107</v>
      </c>
      <c r="U28" t="str">
        <f>IF(sectionsubsection[[#This Row],[Schon da?]]=1,INDEX(sectionsubsection_download[],MATCH(sectionsubsection[[#This Row],[Title]],sectionsubsection_download[Title],0),6),INDEX(sectionsubsection10[],MATCH(sectionsubsection[[#This Row],[Title]],sectionsubsection10[Title],0),6))</f>
        <v>3RXNryEkb5RsCci4ZuSpu4</v>
      </c>
      <c r="V28">
        <f>COUNTIF(Z:Z,sectionsubsection[[#This Row],[Title]])</f>
        <v>1</v>
      </c>
      <c r="X28" s="51"/>
      <c r="Y28" s="51"/>
      <c r="Z28" s="52" t="s">
        <v>1160</v>
      </c>
      <c r="AA28" s="52" t="e">
        <v>#N/A</v>
      </c>
      <c r="AB28" s="52" t="e">
        <v>#N/A</v>
      </c>
      <c r="AC28" s="54" t="s">
        <v>1161</v>
      </c>
      <c r="AD28">
        <f>COUNTIF(Z:Z,sectionsubsection_download[[#This Row],[Title]])</f>
        <v>1</v>
      </c>
    </row>
    <row r="29" spans="1:30" ht="116" x14ac:dyDescent="0.35">
      <c r="A29" t="s">
        <v>1162</v>
      </c>
      <c r="B29" s="48" t="s">
        <v>1163</v>
      </c>
      <c r="C29" s="48" t="s">
        <v>1060</v>
      </c>
      <c r="D29">
        <v>4</v>
      </c>
      <c r="K29" t="s">
        <v>102</v>
      </c>
      <c r="L29" t="str">
        <f>INDEX(allsections[[S]:[Order]],MATCH(unique_sub[[#This Row],[SSGUID]],allsections[SGUID],0),1)</f>
        <v>FO 02.04 GLOBALG.A.P. status</v>
      </c>
      <c r="M29" t="str">
        <f>INDEX(allsections[[S]:[Order]],MATCH(unique_sub[[#This Row],[SSGUID]],allsections[SGUID],0),2)</f>
        <v>-</v>
      </c>
      <c r="N29">
        <f>INDEX(allsections[[S]:[Order]],MATCH(unique_sub[[#This Row],[SSGUID]],allsections[SGUID],0),3)</f>
        <v>204</v>
      </c>
      <c r="P29" t="s">
        <v>49</v>
      </c>
      <c r="Q29" t="s">
        <v>884</v>
      </c>
      <c r="R29" s="49" t="str">
        <f t="shared" si="0"/>
        <v>3YIgWsy9P8ND3BJPQGnD0j11FBMuieNmnZtyeFBlepcF</v>
      </c>
      <c r="S29" s="49">
        <f>INDEX(allsections[[S]:[Order]],MATCH(P29,allsections[SGUID],0),3)</f>
        <v>1</v>
      </c>
      <c r="T29" s="49">
        <f>INDEX(allsections[[S]:[Order]],MATCH(Q29,allsections[SGUID],0),3)</f>
        <v>106</v>
      </c>
      <c r="U29" t="str">
        <f>IF(sectionsubsection[[#This Row],[Schon da?]]=1,INDEX(sectionsubsection_download[],MATCH(sectionsubsection[[#This Row],[Title]],sectionsubsection_download[Title],0),6),INDEX(sectionsubsection10[],MATCH(sectionsubsection[[#This Row],[Title]],sectionsubsection10[Title],0),6))</f>
        <v>5bhPN4DzYGiQBGzqjmqwDA</v>
      </c>
      <c r="V29">
        <f>COUNTIF(Z:Z,sectionsubsection[[#This Row],[Title]])</f>
        <v>1</v>
      </c>
      <c r="X29" s="52"/>
      <c r="Y29" s="52"/>
      <c r="Z29" s="52" t="s">
        <v>1164</v>
      </c>
      <c r="AA29" s="52" t="e">
        <v>#N/A</v>
      </c>
      <c r="AB29" s="52" t="e">
        <v>#N/A</v>
      </c>
      <c r="AC29" s="53" t="s">
        <v>1165</v>
      </c>
      <c r="AD29">
        <f>COUNTIF(Z:Z,sectionsubsection_download[[#This Row],[Title]])</f>
        <v>1</v>
      </c>
    </row>
    <row r="30" spans="1:30" ht="116" x14ac:dyDescent="0.35">
      <c r="A30" t="s">
        <v>1166</v>
      </c>
      <c r="B30" s="48" t="s">
        <v>1167</v>
      </c>
      <c r="C30" t="s">
        <v>1060</v>
      </c>
      <c r="D30">
        <v>4</v>
      </c>
      <c r="P30" t="s">
        <v>49</v>
      </c>
      <c r="Q30" t="s">
        <v>916</v>
      </c>
      <c r="R30" s="49" t="str">
        <f t="shared" si="0"/>
        <v>3YIgWsy9P8ND3BJPQGnD0j743VeTmtrKzh2yBlulWP21</v>
      </c>
      <c r="S30" s="49">
        <f>INDEX(allsections[[S]:[Order]],MATCH(P30,allsections[SGUID],0),3)</f>
        <v>1</v>
      </c>
      <c r="T30" s="49">
        <f>INDEX(allsections[[S]:[Order]],MATCH(Q30,allsections[SGUID],0),3)</f>
        <v>108</v>
      </c>
      <c r="U30" t="str">
        <f>IF(sectionsubsection[[#This Row],[Schon da?]]=1,INDEX(sectionsubsection_download[],MATCH(sectionsubsection[[#This Row],[Title]],sectionsubsection_download[Title],0),6),INDEX(sectionsubsection10[],MATCH(sectionsubsection[[#This Row],[Title]],sectionsubsection10[Title],0),6))</f>
        <v>6g3NqdQl5NHN5tSVsxrY1N</v>
      </c>
      <c r="V30">
        <f>COUNTIF(Z:Z,sectionsubsection[[#This Row],[Title]])</f>
        <v>1</v>
      </c>
      <c r="X30" s="51"/>
      <c r="Y30" s="51"/>
      <c r="Z30" s="52" t="s">
        <v>1168</v>
      </c>
      <c r="AA30" s="52" t="e">
        <v>#N/A</v>
      </c>
      <c r="AB30" s="52" t="e">
        <v>#N/A</v>
      </c>
      <c r="AC30" s="54" t="s">
        <v>1169</v>
      </c>
      <c r="AD30">
        <f>COUNTIF(Z:Z,sectionsubsection_download[[#This Row],[Title]])</f>
        <v>1</v>
      </c>
    </row>
    <row r="31" spans="1:30" ht="43.5" x14ac:dyDescent="0.35">
      <c r="A31" t="s">
        <v>1170</v>
      </c>
      <c r="B31" s="48" t="s">
        <v>1171</v>
      </c>
      <c r="C31" s="48" t="s">
        <v>1060</v>
      </c>
      <c r="D31">
        <v>4</v>
      </c>
      <c r="P31" t="s">
        <v>101</v>
      </c>
      <c r="Q31" t="s">
        <v>122</v>
      </c>
      <c r="R31" s="49" t="str">
        <f t="shared" si="0"/>
        <v>3labXsBTDnp2nMlbS2V5AI3bNRfY2TpP6vkYKG0u4wwr</v>
      </c>
      <c r="S31" s="49">
        <f>INDEX(allsections[[S]:[Order]],MATCH(P31,allsections[SGUID],0),3)</f>
        <v>2</v>
      </c>
      <c r="T31" s="49">
        <f>INDEX(allsections[[S]:[Order]],MATCH(Q31,allsections[SGUID],0),3)</f>
        <v>203</v>
      </c>
      <c r="U31" t="str">
        <f>IF(sectionsubsection[[#This Row],[Schon da?]]=1,INDEX(sectionsubsection_download[],MATCH(sectionsubsection[[#This Row],[Title]],sectionsubsection_download[Title],0),6),INDEX(sectionsubsection10[],MATCH(sectionsubsection[[#This Row],[Title]],sectionsubsection10[Title],0),6))</f>
        <v>2zscEBuE0OwqbPZjKZeBLF</v>
      </c>
      <c r="V31">
        <f>COUNTIF(Z:Z,sectionsubsection[[#This Row],[Title]])</f>
        <v>1</v>
      </c>
      <c r="X31" s="52"/>
      <c r="Y31" s="52"/>
      <c r="Z31" s="52" t="s">
        <v>1172</v>
      </c>
      <c r="AA31" s="52" t="e">
        <v>#N/A</v>
      </c>
      <c r="AB31" s="52" t="e">
        <v>#N/A</v>
      </c>
      <c r="AC31" s="53" t="s">
        <v>1173</v>
      </c>
      <c r="AD31">
        <f>COUNTIF(Z:Z,sectionsubsection_download[[#This Row],[Title]])</f>
        <v>1</v>
      </c>
    </row>
    <row r="32" spans="1:30" ht="43.5" x14ac:dyDescent="0.35">
      <c r="A32" t="s">
        <v>1174</v>
      </c>
      <c r="B32" s="48" t="s">
        <v>1175</v>
      </c>
      <c r="C32" s="48" t="s">
        <v>1060</v>
      </c>
      <c r="D32">
        <v>4</v>
      </c>
      <c r="P32" t="s">
        <v>101</v>
      </c>
      <c r="Q32" t="s">
        <v>553</v>
      </c>
      <c r="R32" s="49" t="str">
        <f t="shared" si="0"/>
        <v>3labXsBTDnp2nMlbS2V5AI2PabgCVl2axbE6gvoMhnNb</v>
      </c>
      <c r="S32" s="49">
        <f>INDEX(allsections[[S]:[Order]],MATCH(P32,allsections[SGUID],0),3)</f>
        <v>2</v>
      </c>
      <c r="T32" s="49">
        <f>INDEX(allsections[[S]:[Order]],MATCH(Q32,allsections[SGUID],0),3)</f>
        <v>201</v>
      </c>
      <c r="U32" t="str">
        <f>IF(sectionsubsection[[#This Row],[Schon da?]]=1,INDEX(sectionsubsection_download[],MATCH(sectionsubsection[[#This Row],[Title]],sectionsubsection_download[Title],0),6),INDEX(sectionsubsection10[],MATCH(sectionsubsection[[#This Row],[Title]],sectionsubsection10[Title],0),6))</f>
        <v>6Qbmg6JuoN770dfkE0ogCG</v>
      </c>
      <c r="V32">
        <f>COUNTIF(Z:Z,sectionsubsection[[#This Row],[Title]])</f>
        <v>1</v>
      </c>
      <c r="X32" s="51"/>
      <c r="Y32" s="51"/>
      <c r="Z32" s="52" t="s">
        <v>1176</v>
      </c>
      <c r="AA32" s="52" t="e">
        <v>#N/A</v>
      </c>
      <c r="AB32" s="52" t="e">
        <v>#N/A</v>
      </c>
      <c r="AC32" s="54" t="s">
        <v>1177</v>
      </c>
      <c r="AD32">
        <f>COUNTIF(Z:Z,sectionsubsection_download[[#This Row],[Title]])</f>
        <v>1</v>
      </c>
    </row>
    <row r="33" spans="1:30" ht="29" x14ac:dyDescent="0.35">
      <c r="A33" t="s">
        <v>1178</v>
      </c>
      <c r="B33" s="48" t="s">
        <v>1179</v>
      </c>
      <c r="C33" s="48" t="s">
        <v>1060</v>
      </c>
      <c r="D33">
        <v>5</v>
      </c>
      <c r="P33" t="s">
        <v>101</v>
      </c>
      <c r="Q33" t="s">
        <v>102</v>
      </c>
      <c r="R33" s="49" t="str">
        <f t="shared" si="0"/>
        <v>3labXsBTDnp2nMlbS2V5AI412fDoNkTQzvavcR1yffoS</v>
      </c>
      <c r="S33" s="49">
        <f>INDEX(allsections[[S]:[Order]],MATCH(P33,allsections[SGUID],0),3)</f>
        <v>2</v>
      </c>
      <c r="T33" s="49">
        <f>INDEX(allsections[[S]:[Order]],MATCH(Q33,allsections[SGUID],0),3)</f>
        <v>204</v>
      </c>
      <c r="U33" t="str">
        <f>IF(sectionsubsection[[#This Row],[Schon da?]]=1,INDEX(sectionsubsection_download[],MATCH(sectionsubsection[[#This Row],[Title]],sectionsubsection_download[Title],0),6),INDEX(sectionsubsection10[],MATCH(sectionsubsection[[#This Row],[Title]],sectionsubsection10[Title],0),6))</f>
        <v>3Y6whE7A4GTOmBM0cLfCgo</v>
      </c>
      <c r="V33">
        <f>COUNTIF(Z:Z,sectionsubsection[[#This Row],[Title]])</f>
        <v>1</v>
      </c>
      <c r="X33" s="52"/>
      <c r="Y33" s="52"/>
      <c r="Z33" s="52" t="s">
        <v>1180</v>
      </c>
      <c r="AA33" s="52" t="e">
        <v>#N/A</v>
      </c>
      <c r="AB33" s="52" t="e">
        <v>#N/A</v>
      </c>
      <c r="AC33" s="53" t="s">
        <v>1181</v>
      </c>
      <c r="AD33">
        <f>COUNTIF(Z:Z,sectionsubsection_download[[#This Row],[Title]])</f>
        <v>1</v>
      </c>
    </row>
    <row r="34" spans="1:30" ht="116" x14ac:dyDescent="0.35">
      <c r="A34" t="s">
        <v>1182</v>
      </c>
      <c r="B34" s="48" t="s">
        <v>1183</v>
      </c>
      <c r="C34" s="48" t="s">
        <v>1060</v>
      </c>
      <c r="D34">
        <v>5</v>
      </c>
      <c r="X34" s="51"/>
      <c r="Y34" s="51"/>
      <c r="Z34" s="52" t="s">
        <v>1184</v>
      </c>
      <c r="AA34" s="52" t="e">
        <v>#N/A</v>
      </c>
      <c r="AB34" s="52" t="e">
        <v>#N/A</v>
      </c>
      <c r="AC34" s="54" t="s">
        <v>1185</v>
      </c>
      <c r="AD34">
        <f>COUNTIF(Z:Z,sectionsubsection_download[[#This Row],[Title]])</f>
        <v>1</v>
      </c>
    </row>
    <row r="35" spans="1:30" ht="58" x14ac:dyDescent="0.35">
      <c r="A35" t="s">
        <v>86</v>
      </c>
      <c r="B35" s="48" t="s">
        <v>1186</v>
      </c>
      <c r="C35" s="48" t="s">
        <v>1060</v>
      </c>
      <c r="D35">
        <v>5</v>
      </c>
      <c r="X35" s="52"/>
      <c r="Y35" s="52"/>
      <c r="Z35" s="52" t="s">
        <v>1187</v>
      </c>
      <c r="AA35" s="52" t="e">
        <v>#N/A</v>
      </c>
      <c r="AB35" s="52" t="e">
        <v>#N/A</v>
      </c>
      <c r="AC35" s="53" t="s">
        <v>1188</v>
      </c>
      <c r="AD35">
        <f>COUNTIF(Z:Z,sectionsubsection_download[[#This Row],[Title]])</f>
        <v>1</v>
      </c>
    </row>
    <row r="36" spans="1:30" ht="319" x14ac:dyDescent="0.35">
      <c r="A36" t="s">
        <v>1189</v>
      </c>
      <c r="B36" s="48" t="s">
        <v>1190</v>
      </c>
      <c r="C36" s="48" t="s">
        <v>1191</v>
      </c>
      <c r="D36">
        <v>5</v>
      </c>
      <c r="X36" s="51"/>
      <c r="Y36" s="51"/>
      <c r="Z36" s="52" t="s">
        <v>1192</v>
      </c>
      <c r="AA36" s="52" t="e">
        <v>#N/A</v>
      </c>
      <c r="AB36" s="52" t="e">
        <v>#N/A</v>
      </c>
      <c r="AC36" s="54" t="s">
        <v>1193</v>
      </c>
      <c r="AD36">
        <f>COUNTIF(Z:Z,sectionsubsection_download[[#This Row],[Title]])</f>
        <v>1</v>
      </c>
    </row>
    <row r="37" spans="1:30" ht="116" x14ac:dyDescent="0.35">
      <c r="A37" t="s">
        <v>1194</v>
      </c>
      <c r="B37" s="48" t="s">
        <v>1195</v>
      </c>
      <c r="C37" t="s">
        <v>1060</v>
      </c>
      <c r="D37">
        <v>5</v>
      </c>
      <c r="X37" s="52"/>
      <c r="Y37" s="52"/>
      <c r="Z37" s="52" t="s">
        <v>1196</v>
      </c>
      <c r="AA37" s="52" t="e">
        <v>#N/A</v>
      </c>
      <c r="AB37" s="52" t="e">
        <v>#N/A</v>
      </c>
      <c r="AC37" s="53" t="s">
        <v>1197</v>
      </c>
      <c r="AD37">
        <f>COUNTIF(Z:Z,sectionsubsection_download[[#This Row],[Title]])</f>
        <v>1</v>
      </c>
    </row>
    <row r="38" spans="1:30" ht="72.5" x14ac:dyDescent="0.35">
      <c r="A38" t="s">
        <v>1198</v>
      </c>
      <c r="B38" s="48" t="s">
        <v>1199</v>
      </c>
      <c r="C38" s="48" t="s">
        <v>1060</v>
      </c>
      <c r="D38">
        <v>5</v>
      </c>
      <c r="X38" s="51"/>
      <c r="Y38" s="51"/>
      <c r="Z38" s="52" t="s">
        <v>1200</v>
      </c>
      <c r="AA38" s="52" t="e">
        <v>#N/A</v>
      </c>
      <c r="AB38" s="52" t="e">
        <v>#N/A</v>
      </c>
      <c r="AC38" s="54" t="s">
        <v>1201</v>
      </c>
      <c r="AD38">
        <f>COUNTIF(Z:Z,sectionsubsection_download[[#This Row],[Title]])</f>
        <v>1</v>
      </c>
    </row>
    <row r="39" spans="1:30" ht="43.5" x14ac:dyDescent="0.35">
      <c r="A39" t="s">
        <v>1202</v>
      </c>
      <c r="B39" s="48" t="s">
        <v>1203</v>
      </c>
      <c r="C39" s="48" t="s">
        <v>1060</v>
      </c>
      <c r="D39">
        <v>5</v>
      </c>
      <c r="X39" s="52"/>
      <c r="Y39" s="52"/>
      <c r="Z39" s="52" t="s">
        <v>1204</v>
      </c>
      <c r="AA39" s="52" t="e">
        <v>#N/A</v>
      </c>
      <c r="AB39" s="52" t="e">
        <v>#N/A</v>
      </c>
      <c r="AC39" s="53" t="s">
        <v>1205</v>
      </c>
      <c r="AD39">
        <f>COUNTIF(Z:Z,sectionsubsection_download[[#This Row],[Title]])</f>
        <v>1</v>
      </c>
    </row>
    <row r="40" spans="1:30" x14ac:dyDescent="0.35">
      <c r="A40" t="s">
        <v>94</v>
      </c>
      <c r="B40" t="s">
        <v>1206</v>
      </c>
      <c r="C40" t="s">
        <v>1060</v>
      </c>
      <c r="D40">
        <v>6</v>
      </c>
      <c r="X40" s="51"/>
      <c r="Y40" s="51"/>
      <c r="Z40" s="52" t="s">
        <v>1207</v>
      </c>
      <c r="AA40" s="52" t="e">
        <v>#N/A</v>
      </c>
      <c r="AB40" s="52" t="e">
        <v>#N/A</v>
      </c>
      <c r="AC40" s="54" t="s">
        <v>1208</v>
      </c>
      <c r="AD40">
        <f>COUNTIF(Z:Z,sectionsubsection_download[[#This Row],[Title]])</f>
        <v>1</v>
      </c>
    </row>
    <row r="41" spans="1:30" x14ac:dyDescent="0.35">
      <c r="A41" t="s">
        <v>1209</v>
      </c>
      <c r="B41" s="48" t="s">
        <v>1210</v>
      </c>
      <c r="C41" s="48" t="s">
        <v>1060</v>
      </c>
      <c r="D41">
        <v>6</v>
      </c>
      <c r="X41" s="52"/>
      <c r="Y41" s="52"/>
      <c r="Z41" s="52" t="s">
        <v>1211</v>
      </c>
      <c r="AA41" s="52" t="e">
        <v>#N/A</v>
      </c>
      <c r="AB41" s="52" t="e">
        <v>#N/A</v>
      </c>
      <c r="AC41" s="53" t="s">
        <v>1212</v>
      </c>
      <c r="AD41">
        <f>COUNTIF(Z:Z,sectionsubsection_download[[#This Row],[Title]])</f>
        <v>1</v>
      </c>
    </row>
    <row r="42" spans="1:30" ht="43.5" x14ac:dyDescent="0.35">
      <c r="A42" t="s">
        <v>1213</v>
      </c>
      <c r="B42" s="48" t="s">
        <v>1214</v>
      </c>
      <c r="C42" s="48" t="s">
        <v>1060</v>
      </c>
      <c r="D42">
        <v>6</v>
      </c>
      <c r="X42" s="51"/>
      <c r="Y42" s="51"/>
      <c r="Z42" s="52" t="s">
        <v>1215</v>
      </c>
      <c r="AA42" s="52" t="e">
        <v>#N/A</v>
      </c>
      <c r="AB42" s="52" t="e">
        <v>#N/A</v>
      </c>
      <c r="AC42" s="54" t="s">
        <v>1216</v>
      </c>
      <c r="AD42">
        <f>COUNTIF(Z:Z,sectionsubsection_download[[#This Row],[Title]])</f>
        <v>1</v>
      </c>
    </row>
    <row r="43" spans="1:30" ht="116" x14ac:dyDescent="0.35">
      <c r="A43" t="s">
        <v>1217</v>
      </c>
      <c r="B43" s="48" t="s">
        <v>1218</v>
      </c>
      <c r="C43" s="48" t="s">
        <v>1060</v>
      </c>
      <c r="D43">
        <v>6</v>
      </c>
      <c r="X43" s="52"/>
      <c r="Y43" s="52"/>
      <c r="Z43" s="52" t="s">
        <v>1219</v>
      </c>
      <c r="AA43" s="52" t="e">
        <v>#N/A</v>
      </c>
      <c r="AB43" s="52" t="e">
        <v>#N/A</v>
      </c>
      <c r="AC43" s="53" t="s">
        <v>1220</v>
      </c>
      <c r="AD43">
        <f>COUNTIF(Z:Z,sectionsubsection_download[[#This Row],[Title]])</f>
        <v>1</v>
      </c>
    </row>
    <row r="44" spans="1:30" ht="43.5" x14ac:dyDescent="0.35">
      <c r="A44" t="s">
        <v>1221</v>
      </c>
      <c r="B44" s="48" t="s">
        <v>1222</v>
      </c>
      <c r="C44" t="s">
        <v>1060</v>
      </c>
      <c r="D44">
        <v>6</v>
      </c>
      <c r="X44" s="51"/>
      <c r="Y44" s="51"/>
      <c r="Z44" s="52" t="s">
        <v>1223</v>
      </c>
      <c r="AA44" s="52" t="e">
        <v>#N/A</v>
      </c>
      <c r="AB44" s="52" t="e">
        <v>#N/A</v>
      </c>
      <c r="AC44" s="54" t="s">
        <v>1224</v>
      </c>
      <c r="AD44">
        <f>COUNTIF(Z:Z,sectionsubsection_download[[#This Row],[Title]])</f>
        <v>1</v>
      </c>
    </row>
    <row r="45" spans="1:30" ht="101.5" x14ac:dyDescent="0.35">
      <c r="A45" t="s">
        <v>1225</v>
      </c>
      <c r="B45" s="48" t="s">
        <v>1226</v>
      </c>
      <c r="C45" s="48" t="s">
        <v>1060</v>
      </c>
      <c r="D45">
        <v>6</v>
      </c>
      <c r="X45" s="52"/>
      <c r="Y45" s="52"/>
      <c r="Z45" s="52" t="s">
        <v>1227</v>
      </c>
      <c r="AA45" s="52" t="e">
        <v>#N/A</v>
      </c>
      <c r="AB45" s="52" t="e">
        <v>#N/A</v>
      </c>
      <c r="AC45" s="53" t="s">
        <v>1228</v>
      </c>
      <c r="AD45">
        <f>COUNTIF(Z:Z,sectionsubsection_download[[#This Row],[Title]])</f>
        <v>1</v>
      </c>
    </row>
    <row r="46" spans="1:30" ht="87" x14ac:dyDescent="0.35">
      <c r="A46" t="s">
        <v>1229</v>
      </c>
      <c r="B46" s="48" t="s">
        <v>1230</v>
      </c>
      <c r="C46" s="48" t="s">
        <v>1060</v>
      </c>
      <c r="D46">
        <v>6</v>
      </c>
      <c r="X46" s="51"/>
      <c r="Y46" s="51"/>
      <c r="Z46" s="52" t="s">
        <v>1231</v>
      </c>
      <c r="AA46" s="52" t="e">
        <v>#N/A</v>
      </c>
      <c r="AB46" s="52" t="e">
        <v>#N/A</v>
      </c>
      <c r="AC46" s="54" t="s">
        <v>1232</v>
      </c>
      <c r="AD46">
        <f>COUNTIF(Z:Z,sectionsubsection_download[[#This Row],[Title]])</f>
        <v>1</v>
      </c>
    </row>
    <row r="47" spans="1:30" ht="87" x14ac:dyDescent="0.35">
      <c r="A47" t="s">
        <v>65</v>
      </c>
      <c r="B47" s="48" t="s">
        <v>1233</v>
      </c>
      <c r="C47" t="s">
        <v>1060</v>
      </c>
      <c r="D47">
        <v>7</v>
      </c>
      <c r="X47" s="52"/>
      <c r="Y47" s="52"/>
      <c r="Z47" s="52" t="s">
        <v>1234</v>
      </c>
      <c r="AA47" s="52" t="e">
        <v>#N/A</v>
      </c>
      <c r="AB47" s="52" t="e">
        <v>#N/A</v>
      </c>
      <c r="AC47" s="53" t="s">
        <v>1235</v>
      </c>
      <c r="AD47">
        <f>COUNTIF(Z:Z,sectionsubsection_download[[#This Row],[Title]])</f>
        <v>1</v>
      </c>
    </row>
    <row r="48" spans="1:30" ht="43.5" x14ac:dyDescent="0.35">
      <c r="A48" t="s">
        <v>1236</v>
      </c>
      <c r="B48" s="48" t="s">
        <v>1237</v>
      </c>
      <c r="C48" t="s">
        <v>1060</v>
      </c>
      <c r="D48">
        <v>7</v>
      </c>
      <c r="X48" s="51"/>
      <c r="Y48" s="51"/>
      <c r="Z48" s="52" t="s">
        <v>1238</v>
      </c>
      <c r="AA48" s="52" t="e">
        <v>#N/A</v>
      </c>
      <c r="AB48" s="52" t="e">
        <v>#N/A</v>
      </c>
      <c r="AC48" s="54" t="s">
        <v>1239</v>
      </c>
      <c r="AD48">
        <f>COUNTIF(Z:Z,sectionsubsection_download[[#This Row],[Title]])</f>
        <v>1</v>
      </c>
    </row>
    <row r="49" spans="1:30" ht="116" x14ac:dyDescent="0.35">
      <c r="A49" t="s">
        <v>1240</v>
      </c>
      <c r="B49" s="48" t="s">
        <v>1241</v>
      </c>
      <c r="C49" s="48" t="s">
        <v>1060</v>
      </c>
      <c r="D49">
        <v>7</v>
      </c>
      <c r="X49" s="52"/>
      <c r="Y49" s="52"/>
      <c r="Z49" s="52" t="s">
        <v>1242</v>
      </c>
      <c r="AA49" s="52" t="e">
        <v>#N/A</v>
      </c>
      <c r="AB49" s="52" t="e">
        <v>#N/A</v>
      </c>
      <c r="AC49" s="53" t="s">
        <v>1243</v>
      </c>
      <c r="AD49">
        <f>COUNTIF(Z:Z,sectionsubsection_download[[#This Row],[Title]])</f>
        <v>1</v>
      </c>
    </row>
    <row r="50" spans="1:30" ht="116" x14ac:dyDescent="0.35">
      <c r="A50" t="s">
        <v>1244</v>
      </c>
      <c r="B50" s="48" t="s">
        <v>1245</v>
      </c>
      <c r="C50" t="s">
        <v>1060</v>
      </c>
      <c r="D50">
        <v>7</v>
      </c>
      <c r="X50" s="51"/>
      <c r="Y50" s="51"/>
      <c r="Z50" s="52" t="s">
        <v>1246</v>
      </c>
      <c r="AA50" s="52" t="e">
        <v>#N/A</v>
      </c>
      <c r="AB50" s="52" t="e">
        <v>#N/A</v>
      </c>
      <c r="AC50" s="54" t="s">
        <v>1247</v>
      </c>
      <c r="AD50">
        <f>COUNTIF(Z:Z,sectionsubsection_download[[#This Row],[Title]])</f>
        <v>1</v>
      </c>
    </row>
    <row r="51" spans="1:30" ht="145" x14ac:dyDescent="0.35">
      <c r="A51" t="s">
        <v>1248</v>
      </c>
      <c r="B51" s="48" t="s">
        <v>1249</v>
      </c>
      <c r="C51" s="48" t="s">
        <v>1060</v>
      </c>
      <c r="D51">
        <v>7</v>
      </c>
      <c r="X51" s="52"/>
      <c r="Y51" s="52"/>
      <c r="Z51" s="52" t="s">
        <v>1250</v>
      </c>
      <c r="AA51" s="52" t="e">
        <v>#N/A</v>
      </c>
      <c r="AB51" s="52" t="e">
        <v>#N/A</v>
      </c>
      <c r="AC51" s="53" t="s">
        <v>1251</v>
      </c>
      <c r="AD51">
        <f>COUNTIF(Z:Z,sectionsubsection_download[[#This Row],[Title]])</f>
        <v>1</v>
      </c>
    </row>
    <row r="52" spans="1:30" ht="58" x14ac:dyDescent="0.35">
      <c r="A52" t="s">
        <v>1252</v>
      </c>
      <c r="B52" s="48" t="s">
        <v>1253</v>
      </c>
      <c r="C52" s="48" t="s">
        <v>1060</v>
      </c>
      <c r="D52">
        <v>7</v>
      </c>
      <c r="X52" s="51"/>
      <c r="Y52" s="51"/>
      <c r="Z52" s="52" t="s">
        <v>1254</v>
      </c>
      <c r="AA52" s="52" t="e">
        <v>#N/A</v>
      </c>
      <c r="AB52" s="52" t="e">
        <v>#N/A</v>
      </c>
      <c r="AC52" s="54" t="s">
        <v>1255</v>
      </c>
      <c r="AD52">
        <f>COUNTIF(Z:Z,sectionsubsection_download[[#This Row],[Title]])</f>
        <v>1</v>
      </c>
    </row>
    <row r="53" spans="1:30" ht="43.5" x14ac:dyDescent="0.35">
      <c r="A53" t="s">
        <v>1256</v>
      </c>
      <c r="B53" s="48" t="s">
        <v>1257</v>
      </c>
      <c r="C53" s="48" t="s">
        <v>1060</v>
      </c>
      <c r="D53">
        <v>8</v>
      </c>
      <c r="X53" s="52"/>
      <c r="Y53" s="52"/>
      <c r="Z53" s="52" t="s">
        <v>1258</v>
      </c>
      <c r="AA53" s="52" t="e">
        <v>#N/A</v>
      </c>
      <c r="AB53" s="52" t="e">
        <v>#N/A</v>
      </c>
      <c r="AC53" s="53" t="s">
        <v>1259</v>
      </c>
      <c r="AD53">
        <f>COUNTIF(Z:Z,sectionsubsection_download[[#This Row],[Title]])</f>
        <v>1</v>
      </c>
    </row>
    <row r="54" spans="1:30" ht="43.5" x14ac:dyDescent="0.35">
      <c r="A54" t="s">
        <v>201</v>
      </c>
      <c r="B54" s="48" t="s">
        <v>1260</v>
      </c>
      <c r="C54" s="48" t="s">
        <v>1060</v>
      </c>
      <c r="D54">
        <v>8</v>
      </c>
      <c r="X54" s="51"/>
      <c r="Y54" s="51"/>
      <c r="Z54" s="52" t="s">
        <v>1261</v>
      </c>
      <c r="AA54" s="52" t="e">
        <v>#N/A</v>
      </c>
      <c r="AB54" s="52" t="e">
        <v>#N/A</v>
      </c>
      <c r="AC54" s="54" t="s">
        <v>1262</v>
      </c>
      <c r="AD54">
        <f>COUNTIF(Z:Z,sectionsubsection_download[[#This Row],[Title]])</f>
        <v>1</v>
      </c>
    </row>
    <row r="55" spans="1:30" ht="130.5" x14ac:dyDescent="0.35">
      <c r="A55" t="s">
        <v>1263</v>
      </c>
      <c r="B55" s="48" t="s">
        <v>1264</v>
      </c>
      <c r="C55" s="48" t="s">
        <v>1265</v>
      </c>
      <c r="D55">
        <v>8</v>
      </c>
      <c r="X55" s="52"/>
      <c r="Y55" s="52"/>
      <c r="Z55" s="52" t="s">
        <v>1266</v>
      </c>
      <c r="AA55" s="52" t="e">
        <v>#N/A</v>
      </c>
      <c r="AB55" s="52" t="e">
        <v>#N/A</v>
      </c>
      <c r="AC55" s="53" t="s">
        <v>1267</v>
      </c>
      <c r="AD55">
        <f>COUNTIF(Z:Z,sectionsubsection_download[[#This Row],[Title]])</f>
        <v>1</v>
      </c>
    </row>
    <row r="56" spans="1:30" ht="43.5" x14ac:dyDescent="0.35">
      <c r="A56" t="s">
        <v>1268</v>
      </c>
      <c r="B56" s="48" t="s">
        <v>1269</v>
      </c>
      <c r="C56" t="s">
        <v>1060</v>
      </c>
      <c r="D56">
        <v>8</v>
      </c>
      <c r="X56" s="51"/>
      <c r="Y56" s="51"/>
      <c r="Z56" s="52" t="s">
        <v>1270</v>
      </c>
      <c r="AA56" s="52" t="e">
        <v>#N/A</v>
      </c>
      <c r="AB56" s="52" t="e">
        <v>#N/A</v>
      </c>
      <c r="AC56" s="54" t="s">
        <v>1271</v>
      </c>
      <c r="AD56">
        <f>COUNTIF(Z:Z,sectionsubsection_download[[#This Row],[Title]])</f>
        <v>1</v>
      </c>
    </row>
    <row r="57" spans="1:30" ht="29" x14ac:dyDescent="0.35">
      <c r="A57" t="s">
        <v>1272</v>
      </c>
      <c r="B57" s="48" t="s">
        <v>1273</v>
      </c>
      <c r="C57" s="48" t="s">
        <v>1060</v>
      </c>
      <c r="D57">
        <v>8</v>
      </c>
      <c r="X57" s="52"/>
      <c r="Y57" s="52"/>
      <c r="Z57" s="52" t="s">
        <v>1274</v>
      </c>
      <c r="AA57" s="52" t="e">
        <v>#N/A</v>
      </c>
      <c r="AB57" s="52" t="e">
        <v>#N/A</v>
      </c>
      <c r="AC57" s="53" t="s">
        <v>1275</v>
      </c>
      <c r="AD57">
        <f>COUNTIF(Z:Z,sectionsubsection_download[[#This Row],[Title]])</f>
        <v>1</v>
      </c>
    </row>
    <row r="58" spans="1:30" ht="58" x14ac:dyDescent="0.35">
      <c r="A58" t="s">
        <v>1276</v>
      </c>
      <c r="B58" s="48" t="s">
        <v>1277</v>
      </c>
      <c r="C58" s="48" t="s">
        <v>1060</v>
      </c>
      <c r="D58">
        <v>8</v>
      </c>
      <c r="X58" s="51"/>
      <c r="Y58" s="51"/>
      <c r="Z58" s="52" t="s">
        <v>1278</v>
      </c>
      <c r="AA58" s="52" t="e">
        <v>#N/A</v>
      </c>
      <c r="AB58" s="52" t="e">
        <v>#N/A</v>
      </c>
      <c r="AC58" s="54" t="s">
        <v>1279</v>
      </c>
      <c r="AD58">
        <f>COUNTIF(Z:Z,sectionsubsection_download[[#This Row],[Title]])</f>
        <v>1</v>
      </c>
    </row>
    <row r="59" spans="1:30" x14ac:dyDescent="0.35">
      <c r="A59" t="s">
        <v>129</v>
      </c>
      <c r="B59" t="s">
        <v>1280</v>
      </c>
      <c r="C59" t="s">
        <v>1060</v>
      </c>
      <c r="D59">
        <v>9</v>
      </c>
      <c r="X59" s="52"/>
      <c r="Y59" s="52"/>
      <c r="Z59" s="52" t="s">
        <v>1281</v>
      </c>
      <c r="AA59" s="52" t="e">
        <v>#N/A</v>
      </c>
      <c r="AB59" s="52" t="e">
        <v>#N/A</v>
      </c>
      <c r="AC59" s="53" t="s">
        <v>1282</v>
      </c>
      <c r="AD59">
        <f>COUNTIF(Z:Z,sectionsubsection_download[[#This Row],[Title]])</f>
        <v>1</v>
      </c>
    </row>
    <row r="60" spans="1:30" ht="72.5" x14ac:dyDescent="0.35">
      <c r="A60" t="s">
        <v>1283</v>
      </c>
      <c r="B60" s="48" t="s">
        <v>1284</v>
      </c>
      <c r="C60" s="48" t="s">
        <v>1060</v>
      </c>
      <c r="D60">
        <v>9</v>
      </c>
      <c r="X60" s="51"/>
      <c r="Y60" s="51"/>
      <c r="Z60" s="52" t="s">
        <v>1285</v>
      </c>
      <c r="AA60" s="52" t="e">
        <v>#N/A</v>
      </c>
      <c r="AB60" s="52" t="e">
        <v>#N/A</v>
      </c>
      <c r="AC60" s="54" t="s">
        <v>1286</v>
      </c>
      <c r="AD60">
        <f>COUNTIF(Z:Z,sectionsubsection_download[[#This Row],[Title]])</f>
        <v>1</v>
      </c>
    </row>
    <row r="61" spans="1:30" ht="101.5" x14ac:dyDescent="0.35">
      <c r="A61" t="s">
        <v>1287</v>
      </c>
      <c r="B61" s="48" t="s">
        <v>1288</v>
      </c>
      <c r="C61" s="48" t="s">
        <v>1060</v>
      </c>
      <c r="D61">
        <v>9</v>
      </c>
      <c r="X61" s="52"/>
      <c r="Y61" s="52"/>
      <c r="Z61" s="52" t="s">
        <v>1289</v>
      </c>
      <c r="AA61" s="52" t="e">
        <v>#N/A</v>
      </c>
      <c r="AB61" s="52" t="e">
        <v>#N/A</v>
      </c>
      <c r="AC61" s="53" t="s">
        <v>1290</v>
      </c>
      <c r="AD61">
        <f>COUNTIF(Z:Z,sectionsubsection_download[[#This Row],[Title]])</f>
        <v>1</v>
      </c>
    </row>
    <row r="62" spans="1:30" ht="72.5" x14ac:dyDescent="0.35">
      <c r="A62" t="s">
        <v>1291</v>
      </c>
      <c r="B62" s="48" t="s">
        <v>1292</v>
      </c>
      <c r="C62" t="s">
        <v>1060</v>
      </c>
      <c r="D62">
        <v>9</v>
      </c>
      <c r="X62" s="51"/>
      <c r="Y62" s="51"/>
      <c r="Z62" s="52" t="s">
        <v>1293</v>
      </c>
      <c r="AA62" s="52" t="e">
        <v>#N/A</v>
      </c>
      <c r="AB62" s="52" t="e">
        <v>#N/A</v>
      </c>
      <c r="AC62" s="54" t="s">
        <v>1294</v>
      </c>
      <c r="AD62">
        <f>COUNTIF(Z:Z,sectionsubsection_download[[#This Row],[Title]])</f>
        <v>1</v>
      </c>
    </row>
    <row r="63" spans="1:30" x14ac:dyDescent="0.35">
      <c r="A63" t="s">
        <v>1295</v>
      </c>
      <c r="B63" s="48" t="s">
        <v>1296</v>
      </c>
      <c r="C63" s="48" t="s">
        <v>1060</v>
      </c>
      <c r="D63">
        <v>9</v>
      </c>
      <c r="X63" s="52"/>
      <c r="Y63" s="52"/>
      <c r="Z63" s="52" t="s">
        <v>1297</v>
      </c>
      <c r="AA63" s="52" t="e">
        <v>#N/A</v>
      </c>
      <c r="AB63" s="52" t="e">
        <v>#N/A</v>
      </c>
      <c r="AC63" s="53" t="s">
        <v>1298</v>
      </c>
      <c r="AD63">
        <f>COUNTIF(Z:Z,sectionsubsection_download[[#This Row],[Title]])</f>
        <v>1</v>
      </c>
    </row>
    <row r="64" spans="1:30" ht="130.5" x14ac:dyDescent="0.35">
      <c r="A64" t="s">
        <v>1299</v>
      </c>
      <c r="B64" s="48" t="s">
        <v>1300</v>
      </c>
      <c r="C64" s="48" t="s">
        <v>1060</v>
      </c>
      <c r="D64">
        <v>9</v>
      </c>
      <c r="X64" s="51"/>
      <c r="Y64" s="51"/>
      <c r="Z64" s="52" t="s">
        <v>1301</v>
      </c>
      <c r="AA64" s="52" t="e">
        <v>#N/A</v>
      </c>
      <c r="AB64" s="52" t="e">
        <v>#N/A</v>
      </c>
      <c r="AC64" s="54" t="s">
        <v>1302</v>
      </c>
      <c r="AD64">
        <f>COUNTIF(Z:Z,sectionsubsection_download[[#This Row],[Title]])</f>
        <v>1</v>
      </c>
    </row>
    <row r="65" spans="1:30" ht="43.5" x14ac:dyDescent="0.35">
      <c r="A65" t="s">
        <v>1303</v>
      </c>
      <c r="B65" s="48" t="s">
        <v>1304</v>
      </c>
      <c r="C65" t="s">
        <v>1060</v>
      </c>
      <c r="D65">
        <v>10</v>
      </c>
      <c r="X65" s="52"/>
      <c r="Y65" s="52"/>
      <c r="Z65" s="52" t="s">
        <v>1305</v>
      </c>
      <c r="AA65" s="52" t="e">
        <v>#N/A</v>
      </c>
      <c r="AB65" s="52" t="e">
        <v>#N/A</v>
      </c>
      <c r="AC65" s="53" t="s">
        <v>1306</v>
      </c>
      <c r="AD65">
        <f>COUNTIF(Z:Z,sectionsubsection_download[[#This Row],[Title]])</f>
        <v>1</v>
      </c>
    </row>
    <row r="66" spans="1:30" ht="43.5" x14ac:dyDescent="0.35">
      <c r="A66" t="s">
        <v>1307</v>
      </c>
      <c r="B66" s="48" t="s">
        <v>1308</v>
      </c>
      <c r="C66" s="48" t="s">
        <v>1060</v>
      </c>
      <c r="D66">
        <v>10</v>
      </c>
      <c r="X66" s="51"/>
      <c r="Y66" s="51"/>
      <c r="Z66" s="52" t="s">
        <v>1309</v>
      </c>
      <c r="AA66" s="52" t="e">
        <v>#N/A</v>
      </c>
      <c r="AB66" s="52" t="e">
        <v>#N/A</v>
      </c>
      <c r="AC66" s="54" t="s">
        <v>1310</v>
      </c>
      <c r="AD66">
        <f>COUNTIF(Z:Z,sectionsubsection_download[[#This Row],[Title]])</f>
        <v>1</v>
      </c>
    </row>
    <row r="67" spans="1:30" ht="58" x14ac:dyDescent="0.35">
      <c r="A67" t="s">
        <v>57</v>
      </c>
      <c r="B67" s="48" t="s">
        <v>1311</v>
      </c>
      <c r="C67" t="s">
        <v>1060</v>
      </c>
      <c r="D67">
        <v>10</v>
      </c>
      <c r="X67" s="52"/>
      <c r="Y67" s="52"/>
      <c r="Z67" s="52" t="s">
        <v>1312</v>
      </c>
      <c r="AA67" s="52" t="e">
        <v>#N/A</v>
      </c>
      <c r="AB67" s="52" t="e">
        <v>#N/A</v>
      </c>
      <c r="AC67" s="53" t="s">
        <v>1313</v>
      </c>
      <c r="AD67">
        <f>COUNTIF(Z:Z,sectionsubsection_download[[#This Row],[Title]])</f>
        <v>1</v>
      </c>
    </row>
    <row r="68" spans="1:30" ht="43.5" x14ac:dyDescent="0.35">
      <c r="A68" t="s">
        <v>1314</v>
      </c>
      <c r="B68" s="48" t="s">
        <v>1315</v>
      </c>
      <c r="C68" t="s">
        <v>1060</v>
      </c>
      <c r="D68">
        <v>10</v>
      </c>
      <c r="X68" s="51"/>
      <c r="Y68" s="51"/>
      <c r="Z68" s="52" t="s">
        <v>1316</v>
      </c>
      <c r="AA68" s="52" t="e">
        <v>#N/A</v>
      </c>
      <c r="AB68" s="52" t="e">
        <v>#N/A</v>
      </c>
      <c r="AC68" s="54" t="s">
        <v>1317</v>
      </c>
      <c r="AD68">
        <f>COUNTIF(Z:Z,sectionsubsection_download[[#This Row],[Title]])</f>
        <v>1</v>
      </c>
    </row>
    <row r="69" spans="1:30" ht="101.5" x14ac:dyDescent="0.35">
      <c r="A69" t="s">
        <v>1318</v>
      </c>
      <c r="B69" s="48" t="s">
        <v>1319</v>
      </c>
      <c r="C69" s="48" t="s">
        <v>1060</v>
      </c>
      <c r="D69">
        <v>10</v>
      </c>
      <c r="X69" s="52"/>
      <c r="Y69" s="52"/>
      <c r="Z69" s="52" t="s">
        <v>1320</v>
      </c>
      <c r="AA69" s="52" t="e">
        <v>#N/A</v>
      </c>
      <c r="AB69" s="52" t="e">
        <v>#N/A</v>
      </c>
      <c r="AC69" s="53" t="s">
        <v>1321</v>
      </c>
      <c r="AD69">
        <f>COUNTIF(Z:Z,sectionsubsection_download[[#This Row],[Title]])</f>
        <v>1</v>
      </c>
    </row>
    <row r="70" spans="1:30" ht="29" x14ac:dyDescent="0.35">
      <c r="A70" t="s">
        <v>1322</v>
      </c>
      <c r="B70" s="48" t="s">
        <v>1323</v>
      </c>
      <c r="C70" s="48" t="s">
        <v>1060</v>
      </c>
      <c r="D70">
        <v>10</v>
      </c>
      <c r="X70" s="51"/>
      <c r="Y70" s="51"/>
      <c r="Z70" s="52" t="s">
        <v>1324</v>
      </c>
      <c r="AA70" s="52" t="e">
        <v>#N/A</v>
      </c>
      <c r="AB70" s="52" t="e">
        <v>#N/A</v>
      </c>
      <c r="AC70" s="54" t="s">
        <v>1325</v>
      </c>
      <c r="AD70">
        <f>COUNTIF(Z:Z,sectionsubsection_download[[#This Row],[Title]])</f>
        <v>1</v>
      </c>
    </row>
    <row r="71" spans="1:30" x14ac:dyDescent="0.35">
      <c r="A71" t="s">
        <v>507</v>
      </c>
      <c r="B71" t="s">
        <v>1326</v>
      </c>
      <c r="C71" t="s">
        <v>1060</v>
      </c>
      <c r="D71">
        <v>11</v>
      </c>
      <c r="X71" s="52"/>
      <c r="Y71" s="52"/>
      <c r="Z71" s="52" t="s">
        <v>1327</v>
      </c>
      <c r="AA71" s="52" t="e">
        <v>#N/A</v>
      </c>
      <c r="AB71" s="52" t="e">
        <v>#N/A</v>
      </c>
      <c r="AC71" s="53" t="s">
        <v>1328</v>
      </c>
      <c r="AD71">
        <f>COUNTIF(Z:Z,sectionsubsection_download[[#This Row],[Title]])</f>
        <v>1</v>
      </c>
    </row>
    <row r="72" spans="1:30" ht="58" x14ac:dyDescent="0.35">
      <c r="A72" t="s">
        <v>1329</v>
      </c>
      <c r="B72" s="48" t="s">
        <v>1330</v>
      </c>
      <c r="C72" t="s">
        <v>1060</v>
      </c>
      <c r="D72">
        <v>11</v>
      </c>
      <c r="X72" s="51"/>
      <c r="Y72" s="51"/>
      <c r="Z72" s="52" t="s">
        <v>1331</v>
      </c>
      <c r="AA72" s="52" t="e">
        <v>#N/A</v>
      </c>
      <c r="AB72" s="52" t="e">
        <v>#N/A</v>
      </c>
      <c r="AC72" s="54" t="s">
        <v>1332</v>
      </c>
      <c r="AD72">
        <f>COUNTIF(Z:Z,sectionsubsection_download[[#This Row],[Title]])</f>
        <v>1</v>
      </c>
    </row>
    <row r="73" spans="1:30" ht="87" x14ac:dyDescent="0.35">
      <c r="A73" t="s">
        <v>1333</v>
      </c>
      <c r="B73" s="48" t="s">
        <v>1334</v>
      </c>
      <c r="C73" s="48" t="s">
        <v>1060</v>
      </c>
      <c r="D73">
        <v>11</v>
      </c>
      <c r="X73" s="52"/>
      <c r="Y73" s="52"/>
      <c r="Z73" s="52" t="s">
        <v>1335</v>
      </c>
      <c r="AA73" s="52" t="e">
        <v>#N/A</v>
      </c>
      <c r="AB73" s="52" t="e">
        <v>#N/A</v>
      </c>
      <c r="AC73" s="53" t="s">
        <v>1336</v>
      </c>
      <c r="AD73">
        <f>COUNTIF(Z:Z,sectionsubsection_download[[#This Row],[Title]])</f>
        <v>1</v>
      </c>
    </row>
    <row r="74" spans="1:30" ht="87" x14ac:dyDescent="0.35">
      <c r="A74" t="s">
        <v>1337</v>
      </c>
      <c r="B74" s="48" t="s">
        <v>1338</v>
      </c>
      <c r="C74" t="s">
        <v>1060</v>
      </c>
      <c r="D74">
        <v>11</v>
      </c>
      <c r="X74" s="51"/>
      <c r="Y74" s="51"/>
      <c r="Z74" s="52" t="s">
        <v>1339</v>
      </c>
      <c r="AA74" s="52" t="e">
        <v>#N/A</v>
      </c>
      <c r="AB74" s="52" t="e">
        <v>#N/A</v>
      </c>
      <c r="AC74" s="54" t="s">
        <v>1340</v>
      </c>
      <c r="AD74">
        <f>COUNTIF(Z:Z,sectionsubsection_download[[#This Row],[Title]])</f>
        <v>1</v>
      </c>
    </row>
    <row r="75" spans="1:30" ht="87" x14ac:dyDescent="0.35">
      <c r="A75" t="s">
        <v>1341</v>
      </c>
      <c r="B75" s="48" t="s">
        <v>1342</v>
      </c>
      <c r="C75" s="48" t="s">
        <v>1060</v>
      </c>
      <c r="D75">
        <v>11</v>
      </c>
      <c r="X75" s="52"/>
      <c r="Y75" s="52"/>
      <c r="Z75" s="52" t="s">
        <v>1343</v>
      </c>
      <c r="AA75" s="52" t="e">
        <v>#N/A</v>
      </c>
      <c r="AB75" s="52" t="e">
        <v>#N/A</v>
      </c>
      <c r="AC75" s="53" t="s">
        <v>1344</v>
      </c>
      <c r="AD75">
        <f>COUNTIF(Z:Z,sectionsubsection_download[[#This Row],[Title]])</f>
        <v>1</v>
      </c>
    </row>
    <row r="76" spans="1:30" ht="101.5" x14ac:dyDescent="0.35">
      <c r="A76" t="s">
        <v>1345</v>
      </c>
      <c r="B76" s="48" t="s">
        <v>1346</v>
      </c>
      <c r="C76" s="48" t="s">
        <v>1060</v>
      </c>
      <c r="D76">
        <v>11</v>
      </c>
      <c r="X76" s="51"/>
      <c r="Y76" s="51"/>
      <c r="Z76" s="52" t="s">
        <v>1347</v>
      </c>
      <c r="AA76" s="52" t="e">
        <v>#N/A</v>
      </c>
      <c r="AB76" s="52" t="e">
        <v>#N/A</v>
      </c>
      <c r="AC76" s="54" t="s">
        <v>1348</v>
      </c>
      <c r="AD76">
        <f>COUNTIF(Z:Z,sectionsubsection_download[[#This Row],[Title]])</f>
        <v>1</v>
      </c>
    </row>
    <row r="77" spans="1:30" x14ac:dyDescent="0.35">
      <c r="A77" t="s">
        <v>1349</v>
      </c>
      <c r="B77" t="s">
        <v>1350</v>
      </c>
      <c r="C77" t="s">
        <v>1060</v>
      </c>
      <c r="D77">
        <v>12</v>
      </c>
      <c r="X77" s="52"/>
      <c r="Y77" s="52"/>
      <c r="Z77" s="52" t="s">
        <v>1351</v>
      </c>
      <c r="AA77" s="52" t="e">
        <v>#N/A</v>
      </c>
      <c r="AB77" s="52" t="e">
        <v>#N/A</v>
      </c>
      <c r="AC77" s="53" t="s">
        <v>1352</v>
      </c>
      <c r="AD77">
        <f>COUNTIF(Z:Z,sectionsubsection_download[[#This Row],[Title]])</f>
        <v>1</v>
      </c>
    </row>
    <row r="78" spans="1:30" ht="43.5" x14ac:dyDescent="0.35">
      <c r="A78" t="s">
        <v>1353</v>
      </c>
      <c r="B78" s="48" t="s">
        <v>1354</v>
      </c>
      <c r="C78" t="s">
        <v>1060</v>
      </c>
      <c r="D78">
        <v>12</v>
      </c>
      <c r="X78" s="51"/>
      <c r="Y78" s="51"/>
      <c r="Z78" s="52" t="s">
        <v>1355</v>
      </c>
      <c r="AA78" s="52" t="e">
        <v>#N/A</v>
      </c>
      <c r="AB78" s="52" t="e">
        <v>#N/A</v>
      </c>
      <c r="AC78" s="54" t="s">
        <v>1356</v>
      </c>
      <c r="AD78">
        <f>COUNTIF(Z:Z,sectionsubsection_download[[#This Row],[Title]])</f>
        <v>1</v>
      </c>
    </row>
    <row r="79" spans="1:30" ht="58" x14ac:dyDescent="0.35">
      <c r="A79" t="s">
        <v>1357</v>
      </c>
      <c r="B79" s="48" t="s">
        <v>1358</v>
      </c>
      <c r="C79" s="48" t="s">
        <v>1060</v>
      </c>
      <c r="D79">
        <v>12</v>
      </c>
      <c r="X79" s="52"/>
      <c r="Y79" s="52"/>
      <c r="Z79" s="52" t="s">
        <v>1359</v>
      </c>
      <c r="AA79" s="52" t="e">
        <v>#N/A</v>
      </c>
      <c r="AB79" s="52" t="e">
        <v>#N/A</v>
      </c>
      <c r="AC79" s="53" t="s">
        <v>1360</v>
      </c>
      <c r="AD79">
        <f>COUNTIF(Z:Z,sectionsubsection_download[[#This Row],[Title]])</f>
        <v>1</v>
      </c>
    </row>
    <row r="80" spans="1:30" ht="409.5" x14ac:dyDescent="0.35">
      <c r="A80" t="s">
        <v>215</v>
      </c>
      <c r="B80" s="48" t="s">
        <v>1361</v>
      </c>
      <c r="C80" s="48" t="s">
        <v>1362</v>
      </c>
      <c r="D80">
        <v>12</v>
      </c>
      <c r="X80" s="51"/>
      <c r="Y80" s="51"/>
      <c r="Z80" s="52" t="s">
        <v>1363</v>
      </c>
      <c r="AA80" s="52" t="e">
        <v>#N/A</v>
      </c>
      <c r="AB80" s="52" t="e">
        <v>#N/A</v>
      </c>
      <c r="AC80" s="54" t="s">
        <v>1364</v>
      </c>
      <c r="AD80">
        <f>COUNTIF(Z:Z,sectionsubsection_download[[#This Row],[Title]])</f>
        <v>1</v>
      </c>
    </row>
    <row r="81" spans="1:30" ht="58" x14ac:dyDescent="0.35">
      <c r="A81" t="s">
        <v>1365</v>
      </c>
      <c r="B81" s="48" t="s">
        <v>1366</v>
      </c>
      <c r="C81" t="s">
        <v>1060</v>
      </c>
      <c r="D81">
        <v>12</v>
      </c>
      <c r="X81" s="52"/>
      <c r="Y81" s="52"/>
      <c r="Z81" s="52" t="s">
        <v>1367</v>
      </c>
      <c r="AA81" s="52" t="e">
        <v>#N/A</v>
      </c>
      <c r="AB81" s="52" t="e">
        <v>#N/A</v>
      </c>
      <c r="AC81" s="53" t="s">
        <v>1368</v>
      </c>
      <c r="AD81">
        <f>COUNTIF(Z:Z,sectionsubsection_download[[#This Row],[Title]])</f>
        <v>1</v>
      </c>
    </row>
    <row r="82" spans="1:30" ht="58" x14ac:dyDescent="0.35">
      <c r="A82" t="s">
        <v>1369</v>
      </c>
      <c r="B82" s="48" t="s">
        <v>1370</v>
      </c>
      <c r="C82" s="48" t="s">
        <v>1060</v>
      </c>
      <c r="D82">
        <v>12</v>
      </c>
      <c r="X82" s="51"/>
      <c r="Y82" s="51"/>
      <c r="Z82" s="52" t="s">
        <v>1371</v>
      </c>
      <c r="AA82" s="52" t="e">
        <v>#N/A</v>
      </c>
      <c r="AB82" s="52" t="e">
        <v>#N/A</v>
      </c>
      <c r="AC82" s="54" t="s">
        <v>1372</v>
      </c>
      <c r="AD82">
        <f>COUNTIF(Z:Z,sectionsubsection_download[[#This Row],[Title]])</f>
        <v>1</v>
      </c>
    </row>
    <row r="83" spans="1:30" ht="58" x14ac:dyDescent="0.35">
      <c r="A83" t="s">
        <v>1373</v>
      </c>
      <c r="B83" s="48" t="s">
        <v>1374</v>
      </c>
      <c r="C83" s="48" t="s">
        <v>1060</v>
      </c>
      <c r="D83">
        <v>13</v>
      </c>
      <c r="X83" s="52"/>
      <c r="Y83" s="52"/>
      <c r="Z83" s="52" t="s">
        <v>1375</v>
      </c>
      <c r="AA83" s="52" t="e">
        <v>#N/A</v>
      </c>
      <c r="AB83" s="52" t="e">
        <v>#N/A</v>
      </c>
      <c r="AC83" s="53" t="s">
        <v>1376</v>
      </c>
      <c r="AD83">
        <f>COUNTIF(Z:Z,sectionsubsection_download[[#This Row],[Title]])</f>
        <v>1</v>
      </c>
    </row>
    <row r="84" spans="1:30" ht="58" x14ac:dyDescent="0.35">
      <c r="A84" t="s">
        <v>614</v>
      </c>
      <c r="B84" s="48" t="s">
        <v>1377</v>
      </c>
      <c r="C84" s="48" t="s">
        <v>1060</v>
      </c>
      <c r="D84">
        <v>13</v>
      </c>
      <c r="X84" s="51"/>
      <c r="Y84" s="51"/>
      <c r="Z84" s="52" t="s">
        <v>1378</v>
      </c>
      <c r="AA84" s="52" t="e">
        <v>#N/A</v>
      </c>
      <c r="AB84" s="52" t="e">
        <v>#N/A</v>
      </c>
      <c r="AC84" s="54" t="s">
        <v>1379</v>
      </c>
      <c r="AD84">
        <f>COUNTIF(Z:Z,sectionsubsection_download[[#This Row],[Title]])</f>
        <v>1</v>
      </c>
    </row>
    <row r="85" spans="1:30" ht="409.5" x14ac:dyDescent="0.35">
      <c r="A85" t="s">
        <v>1380</v>
      </c>
      <c r="B85" s="48" t="s">
        <v>1381</v>
      </c>
      <c r="C85" s="48" t="s">
        <v>1382</v>
      </c>
      <c r="D85">
        <v>13</v>
      </c>
      <c r="X85" s="52"/>
      <c r="Y85" s="52"/>
      <c r="Z85" s="52" t="s">
        <v>1383</v>
      </c>
      <c r="AA85" s="52" t="e">
        <v>#N/A</v>
      </c>
      <c r="AB85" s="52" t="e">
        <v>#N/A</v>
      </c>
      <c r="AC85" s="53" t="s">
        <v>1384</v>
      </c>
      <c r="AD85">
        <f>COUNTIF(Z:Z,sectionsubsection_download[[#This Row],[Title]])</f>
        <v>1</v>
      </c>
    </row>
    <row r="86" spans="1:30" ht="58" x14ac:dyDescent="0.35">
      <c r="A86" t="s">
        <v>1385</v>
      </c>
      <c r="B86" s="48" t="s">
        <v>1386</v>
      </c>
      <c r="C86" t="s">
        <v>1060</v>
      </c>
      <c r="D86">
        <v>13</v>
      </c>
      <c r="X86" s="51"/>
      <c r="Y86" s="51"/>
      <c r="Z86" s="52" t="s">
        <v>1387</v>
      </c>
      <c r="AA86" s="52" t="e">
        <v>#N/A</v>
      </c>
      <c r="AB86" s="52" t="e">
        <v>#N/A</v>
      </c>
      <c r="AC86" s="54" t="s">
        <v>1388</v>
      </c>
      <c r="AD86">
        <f>COUNTIF(Z:Z,sectionsubsection_download[[#This Row],[Title]])</f>
        <v>1</v>
      </c>
    </row>
    <row r="87" spans="1:30" ht="29" x14ac:dyDescent="0.35">
      <c r="A87" t="s">
        <v>1389</v>
      </c>
      <c r="B87" s="48" t="s">
        <v>1390</v>
      </c>
      <c r="C87" s="48" t="s">
        <v>1060</v>
      </c>
      <c r="D87">
        <v>13</v>
      </c>
      <c r="X87" s="52"/>
      <c r="Y87" s="52"/>
      <c r="Z87" s="52" t="s">
        <v>1391</v>
      </c>
      <c r="AA87" s="52" t="e">
        <v>#N/A</v>
      </c>
      <c r="AB87" s="52" t="e">
        <v>#N/A</v>
      </c>
      <c r="AC87" s="53" t="s">
        <v>1392</v>
      </c>
      <c r="AD87">
        <f>COUNTIF(Z:Z,sectionsubsection_download[[#This Row],[Title]])</f>
        <v>1</v>
      </c>
    </row>
    <row r="88" spans="1:30" ht="58" x14ac:dyDescent="0.35">
      <c r="A88" t="s">
        <v>1393</v>
      </c>
      <c r="B88" s="48" t="s">
        <v>1394</v>
      </c>
      <c r="C88" t="s">
        <v>1060</v>
      </c>
      <c r="D88">
        <v>14</v>
      </c>
      <c r="X88" s="51"/>
      <c r="Y88" s="51"/>
      <c r="Z88" s="52" t="s">
        <v>1395</v>
      </c>
      <c r="AA88" s="52" t="e">
        <v>#N/A</v>
      </c>
      <c r="AB88" s="52" t="e">
        <v>#N/A</v>
      </c>
      <c r="AC88" s="54" t="s">
        <v>1396</v>
      </c>
      <c r="AD88">
        <f>COUNTIF(Z:Z,sectionsubsection_download[[#This Row],[Title]])</f>
        <v>1</v>
      </c>
    </row>
    <row r="89" spans="1:30" ht="87" x14ac:dyDescent="0.35">
      <c r="A89" t="s">
        <v>1397</v>
      </c>
      <c r="B89" s="48" t="s">
        <v>1398</v>
      </c>
      <c r="C89" s="48" t="s">
        <v>1060</v>
      </c>
      <c r="D89">
        <v>14</v>
      </c>
      <c r="X89" s="52"/>
      <c r="Y89" s="52"/>
      <c r="Z89" s="52" t="s">
        <v>1399</v>
      </c>
      <c r="AA89" s="52" t="e">
        <v>#N/A</v>
      </c>
      <c r="AB89" s="52" t="e">
        <v>#N/A</v>
      </c>
      <c r="AC89" s="53" t="s">
        <v>1400</v>
      </c>
      <c r="AD89">
        <f>COUNTIF(Z:Z,sectionsubsection_download[[#This Row],[Title]])</f>
        <v>1</v>
      </c>
    </row>
    <row r="90" spans="1:30" ht="87" x14ac:dyDescent="0.35">
      <c r="A90" t="s">
        <v>1401</v>
      </c>
      <c r="B90" s="48" t="s">
        <v>1402</v>
      </c>
      <c r="C90" t="s">
        <v>1060</v>
      </c>
      <c r="D90">
        <v>14</v>
      </c>
      <c r="X90" s="51"/>
      <c r="Y90" s="51"/>
      <c r="Z90" s="52" t="s">
        <v>1403</v>
      </c>
      <c r="AA90" s="52" t="e">
        <v>#N/A</v>
      </c>
      <c r="AB90" s="52" t="e">
        <v>#N/A</v>
      </c>
      <c r="AC90" s="54" t="s">
        <v>1404</v>
      </c>
      <c r="AD90">
        <f>COUNTIF(Z:Z,sectionsubsection_download[[#This Row],[Title]])</f>
        <v>1</v>
      </c>
    </row>
    <row r="91" spans="1:30" ht="58" x14ac:dyDescent="0.35">
      <c r="A91" t="s">
        <v>1405</v>
      </c>
      <c r="B91" s="48" t="s">
        <v>1406</v>
      </c>
      <c r="C91" s="48" t="s">
        <v>1060</v>
      </c>
      <c r="D91">
        <v>14</v>
      </c>
      <c r="X91" s="52"/>
      <c r="Y91" s="52"/>
      <c r="Z91" s="52" t="s">
        <v>1407</v>
      </c>
      <c r="AA91" s="52" t="e">
        <v>#N/A</v>
      </c>
      <c r="AB91" s="52" t="e">
        <v>#N/A</v>
      </c>
      <c r="AC91" s="53" t="s">
        <v>1408</v>
      </c>
      <c r="AD91">
        <f>COUNTIF(Z:Z,sectionsubsection_download[[#This Row],[Title]])</f>
        <v>1</v>
      </c>
    </row>
    <row r="92" spans="1:30" ht="87" x14ac:dyDescent="0.35">
      <c r="A92" t="s">
        <v>1409</v>
      </c>
      <c r="B92" s="48" t="s">
        <v>1410</v>
      </c>
      <c r="C92" t="s">
        <v>1060</v>
      </c>
      <c r="D92">
        <v>15</v>
      </c>
      <c r="X92" s="51"/>
      <c r="Y92" s="51"/>
      <c r="Z92" s="52" t="s">
        <v>1411</v>
      </c>
      <c r="AA92" s="52" t="e">
        <v>#N/A</v>
      </c>
      <c r="AB92" s="52" t="e">
        <v>#N/A</v>
      </c>
      <c r="AC92" s="54" t="s">
        <v>1412</v>
      </c>
      <c r="AD92">
        <f>COUNTIF(Z:Z,sectionsubsection_download[[#This Row],[Title]])</f>
        <v>1</v>
      </c>
    </row>
    <row r="93" spans="1:30" ht="43.5" x14ac:dyDescent="0.35">
      <c r="A93" t="s">
        <v>1413</v>
      </c>
      <c r="B93" s="48" t="s">
        <v>1414</v>
      </c>
      <c r="C93" s="48" t="s">
        <v>1060</v>
      </c>
      <c r="D93">
        <v>15</v>
      </c>
      <c r="X93" s="52"/>
      <c r="Y93" s="52"/>
      <c r="Z93" s="52" t="s">
        <v>1415</v>
      </c>
      <c r="AA93" s="52" t="e">
        <v>#N/A</v>
      </c>
      <c r="AB93" s="52" t="e">
        <v>#N/A</v>
      </c>
      <c r="AC93" s="53" t="s">
        <v>1416</v>
      </c>
      <c r="AD93">
        <f>COUNTIF(Z:Z,sectionsubsection_download[[#This Row],[Title]])</f>
        <v>1</v>
      </c>
    </row>
    <row r="94" spans="1:30" ht="43.5" x14ac:dyDescent="0.35">
      <c r="A94" t="s">
        <v>1417</v>
      </c>
      <c r="B94" s="48" t="s">
        <v>1418</v>
      </c>
      <c r="C94" t="s">
        <v>1060</v>
      </c>
      <c r="D94">
        <v>15</v>
      </c>
      <c r="X94" s="51"/>
      <c r="Y94" s="51"/>
      <c r="Z94" s="52" t="s">
        <v>1419</v>
      </c>
      <c r="AA94" s="52" t="e">
        <v>#N/A</v>
      </c>
      <c r="AB94" s="52" t="e">
        <v>#N/A</v>
      </c>
      <c r="AC94" s="54" t="s">
        <v>1420</v>
      </c>
      <c r="AD94">
        <f>COUNTIF(Z:Z,sectionsubsection_download[[#This Row],[Title]])</f>
        <v>1</v>
      </c>
    </row>
    <row r="95" spans="1:30" x14ac:dyDescent="0.35">
      <c r="A95" t="s">
        <v>1421</v>
      </c>
      <c r="B95" s="48" t="s">
        <v>1422</v>
      </c>
      <c r="C95" s="48" t="s">
        <v>1060</v>
      </c>
      <c r="D95">
        <v>15</v>
      </c>
      <c r="X95" s="52"/>
      <c r="Y95" s="52"/>
      <c r="Z95" s="52" t="s">
        <v>1423</v>
      </c>
      <c r="AA95" s="52" t="e">
        <v>#N/A</v>
      </c>
      <c r="AB95" s="52" t="e">
        <v>#N/A</v>
      </c>
      <c r="AC95" s="53" t="s">
        <v>1424</v>
      </c>
      <c r="AD95">
        <f>COUNTIF(Z:Z,sectionsubsection_download[[#This Row],[Title]])</f>
        <v>1</v>
      </c>
    </row>
    <row r="96" spans="1:30" ht="72.5" x14ac:dyDescent="0.35">
      <c r="A96" t="s">
        <v>1425</v>
      </c>
      <c r="B96" s="48" t="s">
        <v>1426</v>
      </c>
      <c r="C96" t="s">
        <v>1060</v>
      </c>
      <c r="D96">
        <v>16</v>
      </c>
      <c r="X96" s="51"/>
      <c r="Y96" s="51"/>
      <c r="Z96" s="52" t="s">
        <v>1427</v>
      </c>
      <c r="AA96" s="52" t="e">
        <v>#N/A</v>
      </c>
      <c r="AB96" s="52" t="e">
        <v>#N/A</v>
      </c>
      <c r="AC96" s="54" t="s">
        <v>1428</v>
      </c>
      <c r="AD96">
        <f>COUNTIF(Z:Z,sectionsubsection_download[[#This Row],[Title]])</f>
        <v>1</v>
      </c>
    </row>
    <row r="97" spans="1:30" ht="43.5" x14ac:dyDescent="0.35">
      <c r="A97" t="s">
        <v>1429</v>
      </c>
      <c r="B97" s="48" t="s">
        <v>1430</v>
      </c>
      <c r="C97" s="48" t="s">
        <v>1060</v>
      </c>
      <c r="D97">
        <v>16</v>
      </c>
      <c r="X97" s="52"/>
      <c r="Y97" s="52"/>
      <c r="Z97" s="52" t="s">
        <v>1431</v>
      </c>
      <c r="AA97" s="52" t="e">
        <v>#N/A</v>
      </c>
      <c r="AB97" s="52" t="e">
        <v>#N/A</v>
      </c>
      <c r="AC97" s="53" t="s">
        <v>1432</v>
      </c>
      <c r="AD97">
        <f>COUNTIF(Z:Z,sectionsubsection_download[[#This Row],[Title]])</f>
        <v>1</v>
      </c>
    </row>
    <row r="98" spans="1:30" ht="43.5" x14ac:dyDescent="0.35">
      <c r="A98" t="s">
        <v>1433</v>
      </c>
      <c r="B98" s="48" t="s">
        <v>1434</v>
      </c>
      <c r="C98" t="s">
        <v>1060</v>
      </c>
      <c r="D98">
        <v>16</v>
      </c>
      <c r="X98" s="51"/>
      <c r="Y98" s="51"/>
      <c r="Z98" s="52" t="s">
        <v>1435</v>
      </c>
      <c r="AA98" s="52" t="e">
        <v>#N/A</v>
      </c>
      <c r="AB98" s="52" t="e">
        <v>#N/A</v>
      </c>
      <c r="AC98" s="54" t="s">
        <v>1436</v>
      </c>
      <c r="AD98">
        <f>COUNTIF(Z:Z,sectionsubsection_download[[#This Row],[Title]])</f>
        <v>1</v>
      </c>
    </row>
    <row r="99" spans="1:30" ht="43.5" x14ac:dyDescent="0.35">
      <c r="A99" t="s">
        <v>1437</v>
      </c>
      <c r="B99" s="48" t="s">
        <v>1438</v>
      </c>
      <c r="C99" s="48" t="s">
        <v>1060</v>
      </c>
      <c r="D99">
        <v>17</v>
      </c>
      <c r="X99" s="52"/>
      <c r="Y99" s="52"/>
      <c r="Z99" s="52" t="s">
        <v>1439</v>
      </c>
      <c r="AA99" s="52" t="e">
        <v>#N/A</v>
      </c>
      <c r="AB99" s="52" t="e">
        <v>#N/A</v>
      </c>
      <c r="AC99" s="53" t="s">
        <v>1440</v>
      </c>
      <c r="AD99">
        <f>COUNTIF(Z:Z,sectionsubsection_download[[#This Row],[Title]])</f>
        <v>1</v>
      </c>
    </row>
    <row r="100" spans="1:30" ht="174" x14ac:dyDescent="0.35">
      <c r="A100" t="s">
        <v>1441</v>
      </c>
      <c r="B100" s="48" t="s">
        <v>1442</v>
      </c>
      <c r="C100" s="48" t="s">
        <v>1060</v>
      </c>
      <c r="D100">
        <v>17</v>
      </c>
      <c r="X100" s="51"/>
      <c r="Y100" s="51"/>
      <c r="Z100" s="52" t="s">
        <v>1443</v>
      </c>
      <c r="AA100" s="52" t="e">
        <v>#N/A</v>
      </c>
      <c r="AB100" s="52" t="e">
        <v>#N/A</v>
      </c>
      <c r="AC100" s="54" t="s">
        <v>1444</v>
      </c>
      <c r="AD100">
        <f>COUNTIF(Z:Z,sectionsubsection_download[[#This Row],[Title]])</f>
        <v>1</v>
      </c>
    </row>
    <row r="101" spans="1:30" ht="43.5" x14ac:dyDescent="0.35">
      <c r="A101" t="s">
        <v>1445</v>
      </c>
      <c r="B101" s="48" t="s">
        <v>1446</v>
      </c>
      <c r="C101" t="s">
        <v>1060</v>
      </c>
      <c r="D101">
        <v>17</v>
      </c>
      <c r="X101" s="52"/>
      <c r="Y101" s="52"/>
      <c r="Z101" s="52" t="s">
        <v>1447</v>
      </c>
      <c r="AA101" s="52" t="e">
        <v>#N/A</v>
      </c>
      <c r="AB101" s="52" t="e">
        <v>#N/A</v>
      </c>
      <c r="AC101" s="53" t="s">
        <v>1448</v>
      </c>
      <c r="AD101">
        <f>COUNTIF(Z:Z,sectionsubsection_download[[#This Row],[Title]])</f>
        <v>1</v>
      </c>
    </row>
    <row r="102" spans="1:30" ht="58" x14ac:dyDescent="0.35">
      <c r="A102" t="s">
        <v>1449</v>
      </c>
      <c r="B102" s="48" t="s">
        <v>1450</v>
      </c>
      <c r="C102" s="48" t="s">
        <v>1060</v>
      </c>
      <c r="D102">
        <v>18</v>
      </c>
      <c r="X102" s="51"/>
      <c r="Y102" s="51"/>
      <c r="Z102" s="52" t="s">
        <v>1451</v>
      </c>
      <c r="AA102" s="52" t="e">
        <v>#N/A</v>
      </c>
      <c r="AB102" s="52" t="e">
        <v>#N/A</v>
      </c>
      <c r="AC102" s="54" t="s">
        <v>1452</v>
      </c>
      <c r="AD102">
        <f>COUNTIF(Z:Z,sectionsubsection_download[[#This Row],[Title]])</f>
        <v>1</v>
      </c>
    </row>
    <row r="103" spans="1:30" ht="290" x14ac:dyDescent="0.35">
      <c r="A103" t="s">
        <v>1453</v>
      </c>
      <c r="B103" s="48" t="s">
        <v>1454</v>
      </c>
      <c r="C103" s="48" t="s">
        <v>1060</v>
      </c>
      <c r="D103">
        <v>18</v>
      </c>
      <c r="X103" s="52"/>
      <c r="Y103" s="52"/>
      <c r="Z103" s="52" t="s">
        <v>1455</v>
      </c>
      <c r="AA103" s="52" t="e">
        <v>#N/A</v>
      </c>
      <c r="AB103" s="52" t="e">
        <v>#N/A</v>
      </c>
      <c r="AC103" s="53" t="s">
        <v>1456</v>
      </c>
      <c r="AD103">
        <f>COUNTIF(Z:Z,sectionsubsection_download[[#This Row],[Title]])</f>
        <v>1</v>
      </c>
    </row>
    <row r="104" spans="1:30" ht="58" x14ac:dyDescent="0.35">
      <c r="A104" t="s">
        <v>1457</v>
      </c>
      <c r="B104" s="48" t="s">
        <v>1458</v>
      </c>
      <c r="C104" t="s">
        <v>1060</v>
      </c>
      <c r="D104">
        <v>18</v>
      </c>
      <c r="X104" s="51"/>
      <c r="Y104" s="51"/>
      <c r="Z104" s="52" t="s">
        <v>1459</v>
      </c>
      <c r="AA104" s="52" t="e">
        <v>#N/A</v>
      </c>
      <c r="AB104" s="52" t="e">
        <v>#N/A</v>
      </c>
      <c r="AC104" s="54" t="s">
        <v>1460</v>
      </c>
      <c r="AD104">
        <f>COUNTIF(Z:Z,sectionsubsection_download[[#This Row],[Title]])</f>
        <v>1</v>
      </c>
    </row>
    <row r="105" spans="1:30" ht="29" x14ac:dyDescent="0.35">
      <c r="A105" t="s">
        <v>1461</v>
      </c>
      <c r="B105" s="48" t="s">
        <v>1462</v>
      </c>
      <c r="C105" s="48" t="s">
        <v>1060</v>
      </c>
      <c r="D105">
        <v>19</v>
      </c>
      <c r="X105" s="52"/>
      <c r="Y105" s="52"/>
      <c r="Z105" s="52" t="s">
        <v>1463</v>
      </c>
      <c r="AA105" s="52" t="e">
        <v>#N/A</v>
      </c>
      <c r="AB105" s="52" t="e">
        <v>#N/A</v>
      </c>
      <c r="AC105" s="53" t="s">
        <v>1464</v>
      </c>
      <c r="AD105">
        <f>COUNTIF(Z:Z,sectionsubsection_download[[#This Row],[Title]])</f>
        <v>1</v>
      </c>
    </row>
    <row r="106" spans="1:30" ht="130.5" x14ac:dyDescent="0.35">
      <c r="A106" t="s">
        <v>1465</v>
      </c>
      <c r="B106" s="48" t="s">
        <v>1466</v>
      </c>
      <c r="C106" s="48" t="s">
        <v>1467</v>
      </c>
      <c r="D106">
        <v>19</v>
      </c>
      <c r="X106" s="51"/>
      <c r="Y106" s="51"/>
      <c r="Z106" s="52" t="s">
        <v>1468</v>
      </c>
      <c r="AA106" s="52" t="e">
        <v>#N/A</v>
      </c>
      <c r="AB106" s="52" t="e">
        <v>#N/A</v>
      </c>
      <c r="AC106" s="54" t="s">
        <v>1469</v>
      </c>
      <c r="AD106">
        <f>COUNTIF(Z:Z,sectionsubsection_download[[#This Row],[Title]])</f>
        <v>1</v>
      </c>
    </row>
    <row r="107" spans="1:30" ht="29" x14ac:dyDescent="0.35">
      <c r="A107" t="s">
        <v>1470</v>
      </c>
      <c r="B107" s="48" t="s">
        <v>1471</v>
      </c>
      <c r="C107" t="s">
        <v>1060</v>
      </c>
      <c r="D107">
        <v>19</v>
      </c>
      <c r="X107" s="52"/>
      <c r="Y107" s="52"/>
      <c r="Z107" s="52" t="s">
        <v>1472</v>
      </c>
      <c r="AA107" s="52" t="e">
        <v>#N/A</v>
      </c>
      <c r="AB107" s="52" t="e">
        <v>#N/A</v>
      </c>
      <c r="AC107" s="53" t="s">
        <v>1473</v>
      </c>
      <c r="AD107">
        <f>COUNTIF(Z:Z,sectionsubsection_download[[#This Row],[Title]])</f>
        <v>1</v>
      </c>
    </row>
    <row r="108" spans="1:30" ht="304.5" x14ac:dyDescent="0.35">
      <c r="A108" t="s">
        <v>1474</v>
      </c>
      <c r="B108" s="48" t="s">
        <v>1475</v>
      </c>
      <c r="C108" s="48" t="s">
        <v>1476</v>
      </c>
      <c r="D108">
        <v>20</v>
      </c>
      <c r="X108" s="51"/>
      <c r="Y108" s="51"/>
      <c r="Z108" s="52" t="s">
        <v>1477</v>
      </c>
      <c r="AA108" s="52" t="e">
        <v>#N/A</v>
      </c>
      <c r="AB108" s="52" t="e">
        <v>#N/A</v>
      </c>
      <c r="AC108" s="54" t="s">
        <v>1478</v>
      </c>
      <c r="AD108">
        <f>COUNTIF(Z:Z,sectionsubsection_download[[#This Row],[Title]])</f>
        <v>1</v>
      </c>
    </row>
    <row r="109" spans="1:30" ht="87" x14ac:dyDescent="0.35">
      <c r="A109" t="s">
        <v>1479</v>
      </c>
      <c r="B109" s="48" t="s">
        <v>1480</v>
      </c>
      <c r="C109" s="48" t="s">
        <v>1060</v>
      </c>
      <c r="D109">
        <v>20</v>
      </c>
      <c r="X109" s="52"/>
      <c r="Y109" s="52"/>
      <c r="Z109" s="52" t="s">
        <v>1481</v>
      </c>
      <c r="AA109" s="52" t="e">
        <v>#N/A</v>
      </c>
      <c r="AB109" s="52" t="e">
        <v>#N/A</v>
      </c>
      <c r="AC109" s="53" t="s">
        <v>1482</v>
      </c>
      <c r="AD109">
        <f>COUNTIF(Z:Z,sectionsubsection_download[[#This Row],[Title]])</f>
        <v>1</v>
      </c>
    </row>
    <row r="110" spans="1:30" ht="87" x14ac:dyDescent="0.35">
      <c r="A110" t="s">
        <v>1483</v>
      </c>
      <c r="B110" s="48" t="s">
        <v>1484</v>
      </c>
      <c r="C110" t="s">
        <v>1060</v>
      </c>
      <c r="D110">
        <v>20</v>
      </c>
      <c r="X110" s="51"/>
      <c r="Y110" s="51"/>
      <c r="Z110" s="52" t="s">
        <v>1485</v>
      </c>
      <c r="AA110" s="52" t="e">
        <v>#N/A</v>
      </c>
      <c r="AB110" s="52" t="e">
        <v>#N/A</v>
      </c>
      <c r="AC110" s="54" t="s">
        <v>1486</v>
      </c>
      <c r="AD110">
        <f>COUNTIF(Z:Z,sectionsubsection_download[[#This Row],[Title]])</f>
        <v>1</v>
      </c>
    </row>
    <row r="111" spans="1:30" ht="58" x14ac:dyDescent="0.35">
      <c r="A111" t="s">
        <v>1487</v>
      </c>
      <c r="B111" s="48" t="s">
        <v>1488</v>
      </c>
      <c r="C111" s="48" t="s">
        <v>1060</v>
      </c>
      <c r="D111">
        <v>21</v>
      </c>
      <c r="X111" s="52"/>
      <c r="Y111" s="52"/>
      <c r="Z111" s="52" t="s">
        <v>1489</v>
      </c>
      <c r="AA111" s="52" t="e">
        <v>#N/A</v>
      </c>
      <c r="AB111" s="52" t="e">
        <v>#N/A</v>
      </c>
      <c r="AC111" s="53" t="s">
        <v>1490</v>
      </c>
      <c r="AD111">
        <f>COUNTIF(Z:Z,sectionsubsection_download[[#This Row],[Title]])</f>
        <v>1</v>
      </c>
    </row>
    <row r="112" spans="1:30" ht="116" x14ac:dyDescent="0.35">
      <c r="A112" t="s">
        <v>1491</v>
      </c>
      <c r="B112" s="48" t="s">
        <v>1492</v>
      </c>
      <c r="C112" s="48" t="s">
        <v>1060</v>
      </c>
      <c r="D112">
        <v>21</v>
      </c>
      <c r="X112" s="51"/>
      <c r="Y112" s="51"/>
      <c r="Z112" s="52" t="s">
        <v>1493</v>
      </c>
      <c r="AA112" s="52" t="e">
        <v>#N/A</v>
      </c>
      <c r="AB112" s="52" t="e">
        <v>#N/A</v>
      </c>
      <c r="AC112" s="54" t="s">
        <v>1494</v>
      </c>
      <c r="AD112">
        <f>COUNTIF(Z:Z,sectionsubsection_download[[#This Row],[Title]])</f>
        <v>1</v>
      </c>
    </row>
    <row r="113" spans="1:30" ht="58" x14ac:dyDescent="0.35">
      <c r="A113" t="s">
        <v>1495</v>
      </c>
      <c r="B113" s="48" t="s">
        <v>1496</v>
      </c>
      <c r="C113" t="s">
        <v>1060</v>
      </c>
      <c r="D113">
        <v>21</v>
      </c>
      <c r="X113" s="52"/>
      <c r="Y113" s="52"/>
      <c r="Z113" s="52" t="s">
        <v>1497</v>
      </c>
      <c r="AA113" s="52" t="e">
        <v>#N/A</v>
      </c>
      <c r="AB113" s="52" t="e">
        <v>#N/A</v>
      </c>
      <c r="AC113" s="53" t="s">
        <v>1498</v>
      </c>
      <c r="AD113">
        <f>COUNTIF(Z:Z,sectionsubsection_download[[#This Row],[Title]])</f>
        <v>1</v>
      </c>
    </row>
    <row r="114" spans="1:30" ht="58" x14ac:dyDescent="0.35">
      <c r="A114" t="s">
        <v>1499</v>
      </c>
      <c r="B114" s="48" t="s">
        <v>1500</v>
      </c>
      <c r="C114" s="48" t="s">
        <v>1060</v>
      </c>
      <c r="D114">
        <v>22</v>
      </c>
      <c r="X114" s="51"/>
      <c r="Y114" s="51"/>
      <c r="Z114" s="52" t="s">
        <v>1501</v>
      </c>
      <c r="AA114" s="52" t="e">
        <v>#N/A</v>
      </c>
      <c r="AB114" s="52" t="e">
        <v>#N/A</v>
      </c>
      <c r="AC114" s="54" t="s">
        <v>1502</v>
      </c>
      <c r="AD114">
        <f>COUNTIF(Z:Z,sectionsubsection_download[[#This Row],[Title]])</f>
        <v>1</v>
      </c>
    </row>
    <row r="115" spans="1:30" ht="409.5" x14ac:dyDescent="0.35">
      <c r="A115" t="s">
        <v>1503</v>
      </c>
      <c r="B115" s="48" t="s">
        <v>1504</v>
      </c>
      <c r="C115" s="48" t="s">
        <v>1505</v>
      </c>
      <c r="D115">
        <v>22</v>
      </c>
      <c r="X115" s="52"/>
      <c r="Y115" s="52"/>
      <c r="Z115" s="52" t="s">
        <v>1506</v>
      </c>
      <c r="AA115" s="52" t="e">
        <v>#N/A</v>
      </c>
      <c r="AB115" s="52" t="e">
        <v>#N/A</v>
      </c>
      <c r="AC115" s="53" t="s">
        <v>1507</v>
      </c>
      <c r="AD115">
        <f>COUNTIF(Z:Z,sectionsubsection_download[[#This Row],[Title]])</f>
        <v>1</v>
      </c>
    </row>
    <row r="116" spans="1:30" ht="58" x14ac:dyDescent="0.35">
      <c r="A116" t="s">
        <v>1508</v>
      </c>
      <c r="B116" s="48" t="s">
        <v>1509</v>
      </c>
      <c r="C116" t="s">
        <v>1060</v>
      </c>
      <c r="D116">
        <v>22</v>
      </c>
      <c r="X116" s="51"/>
      <c r="Y116" s="51"/>
      <c r="Z116" s="52" t="s">
        <v>1510</v>
      </c>
      <c r="AA116" s="52" t="e">
        <v>#N/A</v>
      </c>
      <c r="AB116" s="52" t="e">
        <v>#N/A</v>
      </c>
      <c r="AC116" s="54" t="s">
        <v>1511</v>
      </c>
      <c r="AD116">
        <f>COUNTIF(Z:Z,sectionsubsection_download[[#This Row],[Title]])</f>
        <v>1</v>
      </c>
    </row>
    <row r="117" spans="1:30" ht="58" x14ac:dyDescent="0.35">
      <c r="A117" t="s">
        <v>1512</v>
      </c>
      <c r="B117" s="48" t="s">
        <v>1513</v>
      </c>
      <c r="C117" s="48" t="s">
        <v>1060</v>
      </c>
      <c r="D117">
        <v>23</v>
      </c>
      <c r="X117" s="52"/>
      <c r="Y117" s="52"/>
      <c r="Z117" s="52" t="s">
        <v>1514</v>
      </c>
      <c r="AA117" s="52" t="e">
        <v>#N/A</v>
      </c>
      <c r="AB117" s="52" t="e">
        <v>#N/A</v>
      </c>
      <c r="AC117" s="53" t="s">
        <v>1515</v>
      </c>
      <c r="AD117">
        <f>COUNTIF(Z:Z,sectionsubsection_download[[#This Row],[Title]])</f>
        <v>1</v>
      </c>
    </row>
    <row r="118" spans="1:30" ht="43.5" x14ac:dyDescent="0.35">
      <c r="A118" t="s">
        <v>1516</v>
      </c>
      <c r="B118" s="48" t="s">
        <v>1517</v>
      </c>
      <c r="C118" s="48" t="s">
        <v>1060</v>
      </c>
      <c r="D118">
        <v>23</v>
      </c>
      <c r="X118" s="51"/>
      <c r="Y118" s="51"/>
      <c r="Z118" s="52" t="s">
        <v>1518</v>
      </c>
      <c r="AA118" s="52" t="e">
        <v>#N/A</v>
      </c>
      <c r="AB118" s="52" t="e">
        <v>#N/A</v>
      </c>
      <c r="AC118" s="54" t="s">
        <v>1519</v>
      </c>
      <c r="AD118">
        <f>COUNTIF(Z:Z,sectionsubsection_download[[#This Row],[Title]])</f>
        <v>1</v>
      </c>
    </row>
    <row r="119" spans="1:30" ht="58" x14ac:dyDescent="0.35">
      <c r="A119" t="s">
        <v>1520</v>
      </c>
      <c r="B119" s="48" t="s">
        <v>1521</v>
      </c>
      <c r="C119" t="s">
        <v>1060</v>
      </c>
      <c r="D119">
        <v>23</v>
      </c>
      <c r="X119" s="52"/>
      <c r="Y119" s="52"/>
      <c r="Z119" s="52" t="s">
        <v>1522</v>
      </c>
      <c r="AA119" s="52" t="e">
        <v>#N/A</v>
      </c>
      <c r="AB119" s="52" t="e">
        <v>#N/A</v>
      </c>
      <c r="AC119" s="53" t="s">
        <v>1523</v>
      </c>
      <c r="AD119">
        <f>COUNTIF(Z:Z,sectionsubsection_download[[#This Row],[Title]])</f>
        <v>1</v>
      </c>
    </row>
    <row r="120" spans="1:30" x14ac:dyDescent="0.35">
      <c r="A120" t="s">
        <v>1524</v>
      </c>
      <c r="B120" t="s">
        <v>1525</v>
      </c>
      <c r="C120" t="s">
        <v>1060</v>
      </c>
      <c r="D120">
        <v>24</v>
      </c>
      <c r="X120" s="51"/>
      <c r="Y120" s="51"/>
      <c r="Z120" s="52" t="s">
        <v>1526</v>
      </c>
      <c r="AA120" s="52" t="e">
        <v>#N/A</v>
      </c>
      <c r="AB120" s="52" t="e">
        <v>#N/A</v>
      </c>
      <c r="AC120" s="54" t="s">
        <v>1527</v>
      </c>
      <c r="AD120">
        <f>COUNTIF(Z:Z,sectionsubsection_download[[#This Row],[Title]])</f>
        <v>1</v>
      </c>
    </row>
    <row r="121" spans="1:30" ht="101.5" x14ac:dyDescent="0.35">
      <c r="A121" t="s">
        <v>1528</v>
      </c>
      <c r="B121" s="48" t="s">
        <v>1529</v>
      </c>
      <c r="C121" t="s">
        <v>1060</v>
      </c>
      <c r="D121">
        <v>24</v>
      </c>
      <c r="X121" s="52"/>
      <c r="Y121" s="52"/>
      <c r="Z121" s="52" t="s">
        <v>1530</v>
      </c>
      <c r="AA121" s="52" t="e">
        <v>#N/A</v>
      </c>
      <c r="AB121" s="52" t="e">
        <v>#N/A</v>
      </c>
      <c r="AC121" s="53" t="s">
        <v>1531</v>
      </c>
      <c r="AD121">
        <f>COUNTIF(Z:Z,sectionsubsection_download[[#This Row],[Title]])</f>
        <v>1</v>
      </c>
    </row>
    <row r="122" spans="1:30" ht="101.5" x14ac:dyDescent="0.35">
      <c r="A122" t="s">
        <v>1532</v>
      </c>
      <c r="B122" s="48" t="s">
        <v>1533</v>
      </c>
      <c r="C122" s="48" t="s">
        <v>1060</v>
      </c>
      <c r="D122">
        <v>24</v>
      </c>
      <c r="X122" s="51"/>
      <c r="Y122" s="51"/>
      <c r="Z122" s="52" t="s">
        <v>1534</v>
      </c>
      <c r="AA122" s="52" t="e">
        <v>#N/A</v>
      </c>
      <c r="AB122" s="52" t="e">
        <v>#N/A</v>
      </c>
      <c r="AC122" s="54" t="s">
        <v>1535</v>
      </c>
      <c r="AD122">
        <f>COUNTIF(Z:Z,sectionsubsection_download[[#This Row],[Title]])</f>
        <v>1</v>
      </c>
    </row>
    <row r="123" spans="1:30" ht="58" x14ac:dyDescent="0.35">
      <c r="A123" t="s">
        <v>1536</v>
      </c>
      <c r="B123" s="48" t="s">
        <v>1537</v>
      </c>
      <c r="C123" s="48" t="s">
        <v>1060</v>
      </c>
      <c r="D123">
        <v>25</v>
      </c>
      <c r="X123" s="52"/>
      <c r="Y123" s="52"/>
      <c r="Z123" s="52" t="s">
        <v>1538</v>
      </c>
      <c r="AA123" s="52" t="e">
        <v>#N/A</v>
      </c>
      <c r="AB123" s="52" t="e">
        <v>#N/A</v>
      </c>
      <c r="AC123" s="53" t="s">
        <v>1539</v>
      </c>
      <c r="AD123">
        <f>COUNTIF(Z:Z,sectionsubsection_download[[#This Row],[Title]])</f>
        <v>1</v>
      </c>
    </row>
    <row r="124" spans="1:30" ht="101.5" x14ac:dyDescent="0.35">
      <c r="A124" t="s">
        <v>1540</v>
      </c>
      <c r="B124" s="48" t="s">
        <v>1541</v>
      </c>
      <c r="C124" s="48" t="s">
        <v>1060</v>
      </c>
      <c r="D124">
        <v>25</v>
      </c>
      <c r="X124" s="51"/>
      <c r="Y124" s="51"/>
      <c r="Z124" s="52" t="s">
        <v>1542</v>
      </c>
      <c r="AA124" s="52" t="e">
        <v>#N/A</v>
      </c>
      <c r="AB124" s="52" t="e">
        <v>#N/A</v>
      </c>
      <c r="AC124" s="54" t="s">
        <v>1543</v>
      </c>
      <c r="AD124">
        <f>COUNTIF(Z:Z,sectionsubsection_download[[#This Row],[Title]])</f>
        <v>1</v>
      </c>
    </row>
    <row r="125" spans="1:30" ht="58" x14ac:dyDescent="0.35">
      <c r="A125" t="s">
        <v>1544</v>
      </c>
      <c r="B125" s="48" t="s">
        <v>1545</v>
      </c>
      <c r="C125" t="s">
        <v>1060</v>
      </c>
      <c r="D125">
        <v>25</v>
      </c>
      <c r="X125" s="52"/>
      <c r="Y125" s="52"/>
      <c r="Z125" s="52" t="s">
        <v>1546</v>
      </c>
      <c r="AA125" s="52" t="e">
        <v>#N/A</v>
      </c>
      <c r="AB125" s="52" t="e">
        <v>#N/A</v>
      </c>
      <c r="AC125" s="53" t="s">
        <v>1547</v>
      </c>
      <c r="AD125">
        <f>COUNTIF(Z:Z,sectionsubsection_download[[#This Row],[Title]])</f>
        <v>1</v>
      </c>
    </row>
    <row r="126" spans="1:30" ht="87" x14ac:dyDescent="0.35">
      <c r="A126" t="s">
        <v>1548</v>
      </c>
      <c r="B126" s="48" t="s">
        <v>1549</v>
      </c>
      <c r="C126" s="48" t="s">
        <v>1060</v>
      </c>
      <c r="D126">
        <v>26</v>
      </c>
      <c r="X126" s="51"/>
      <c r="Y126" s="51"/>
      <c r="Z126" s="52" t="s">
        <v>1550</v>
      </c>
      <c r="AA126" s="52" t="e">
        <v>#N/A</v>
      </c>
      <c r="AB126" s="52" t="e">
        <v>#N/A</v>
      </c>
      <c r="AC126" s="54" t="s">
        <v>1551</v>
      </c>
      <c r="AD126">
        <f>COUNTIF(Z:Z,sectionsubsection_download[[#This Row],[Title]])</f>
        <v>1</v>
      </c>
    </row>
    <row r="127" spans="1:30" ht="72.5" x14ac:dyDescent="0.35">
      <c r="A127" t="s">
        <v>1552</v>
      </c>
      <c r="B127" s="48" t="s">
        <v>1553</v>
      </c>
      <c r="C127" s="48" t="s">
        <v>1060</v>
      </c>
      <c r="D127">
        <v>26</v>
      </c>
      <c r="X127" s="52"/>
      <c r="Y127" s="52"/>
      <c r="Z127" s="52" t="s">
        <v>1554</v>
      </c>
      <c r="AA127" s="52" t="e">
        <v>#N/A</v>
      </c>
      <c r="AB127" s="52" t="e">
        <v>#N/A</v>
      </c>
      <c r="AC127" s="53" t="s">
        <v>1555</v>
      </c>
      <c r="AD127">
        <f>COUNTIF(Z:Z,sectionsubsection_download[[#This Row],[Title]])</f>
        <v>1</v>
      </c>
    </row>
    <row r="128" spans="1:30" ht="87" x14ac:dyDescent="0.35">
      <c r="A128" t="s">
        <v>1556</v>
      </c>
      <c r="B128" s="48" t="s">
        <v>1557</v>
      </c>
      <c r="C128" t="s">
        <v>1060</v>
      </c>
      <c r="D128">
        <v>26</v>
      </c>
      <c r="X128" s="51"/>
      <c r="Y128" s="51"/>
      <c r="Z128" s="52" t="s">
        <v>1558</v>
      </c>
      <c r="AA128" s="52" t="e">
        <v>#N/A</v>
      </c>
      <c r="AB128" s="52" t="e">
        <v>#N/A</v>
      </c>
      <c r="AC128" s="54" t="s">
        <v>1559</v>
      </c>
      <c r="AD128">
        <f>COUNTIF(Z:Z,sectionsubsection_download[[#This Row],[Title]])</f>
        <v>1</v>
      </c>
    </row>
    <row r="129" spans="1:30" ht="101.5" x14ac:dyDescent="0.35">
      <c r="A129" t="s">
        <v>1560</v>
      </c>
      <c r="B129" s="48" t="s">
        <v>1561</v>
      </c>
      <c r="C129" s="48" t="s">
        <v>1060</v>
      </c>
      <c r="D129">
        <v>27</v>
      </c>
      <c r="X129" s="52"/>
      <c r="Y129" s="52"/>
      <c r="Z129" s="52" t="s">
        <v>1562</v>
      </c>
      <c r="AA129" s="52" t="e">
        <v>#N/A</v>
      </c>
      <c r="AB129" s="52" t="e">
        <v>#N/A</v>
      </c>
      <c r="AC129" s="53" t="s">
        <v>1563</v>
      </c>
      <c r="AD129">
        <f>COUNTIF(Z:Z,sectionsubsection_download[[#This Row],[Title]])</f>
        <v>1</v>
      </c>
    </row>
    <row r="130" spans="1:30" ht="43.5" x14ac:dyDescent="0.35">
      <c r="A130" t="s">
        <v>1564</v>
      </c>
      <c r="B130" s="48" t="s">
        <v>1565</v>
      </c>
      <c r="C130" s="48" t="s">
        <v>1060</v>
      </c>
      <c r="D130">
        <v>27</v>
      </c>
      <c r="X130" s="51"/>
      <c r="Y130" s="51"/>
      <c r="Z130" s="52" t="s">
        <v>1566</v>
      </c>
      <c r="AA130" s="52" t="e">
        <v>#N/A</v>
      </c>
      <c r="AB130" s="52" t="e">
        <v>#N/A</v>
      </c>
      <c r="AC130" s="54" t="s">
        <v>1567</v>
      </c>
      <c r="AD130">
        <f>COUNTIF(Z:Z,sectionsubsection_download[[#This Row],[Title]])</f>
        <v>1</v>
      </c>
    </row>
    <row r="131" spans="1:30" ht="101.5" x14ac:dyDescent="0.35">
      <c r="A131" t="s">
        <v>1568</v>
      </c>
      <c r="B131" s="48" t="s">
        <v>1569</v>
      </c>
      <c r="C131" t="s">
        <v>1060</v>
      </c>
      <c r="D131">
        <v>27</v>
      </c>
      <c r="X131" s="52"/>
      <c r="Y131" s="52"/>
      <c r="Z131" s="52" t="s">
        <v>1570</v>
      </c>
      <c r="AA131" s="52" t="e">
        <v>#N/A</v>
      </c>
      <c r="AB131" s="52" t="e">
        <v>#N/A</v>
      </c>
      <c r="AC131" s="53" t="s">
        <v>1571</v>
      </c>
      <c r="AD131">
        <f>COUNTIF(Z:Z,sectionsubsection_download[[#This Row],[Title]])</f>
        <v>1</v>
      </c>
    </row>
    <row r="132" spans="1:30" ht="87" x14ac:dyDescent="0.35">
      <c r="A132" t="s">
        <v>1572</v>
      </c>
      <c r="B132" s="48" t="s">
        <v>1573</v>
      </c>
      <c r="C132" s="48" t="s">
        <v>1060</v>
      </c>
      <c r="D132">
        <v>28</v>
      </c>
      <c r="X132" s="51"/>
      <c r="Y132" s="51"/>
      <c r="Z132" s="52" t="s">
        <v>1574</v>
      </c>
      <c r="AA132" s="52" t="e">
        <v>#N/A</v>
      </c>
      <c r="AB132" s="52" t="e">
        <v>#N/A</v>
      </c>
      <c r="AC132" s="54" t="s">
        <v>1575</v>
      </c>
      <c r="AD132">
        <f>COUNTIF(Z:Z,sectionsubsection_download[[#This Row],[Title]])</f>
        <v>1</v>
      </c>
    </row>
    <row r="133" spans="1:30" ht="409.5" x14ac:dyDescent="0.35">
      <c r="A133" t="s">
        <v>1576</v>
      </c>
      <c r="B133" s="48" t="s">
        <v>1577</v>
      </c>
      <c r="C133" s="48" t="s">
        <v>1578</v>
      </c>
      <c r="D133">
        <v>28</v>
      </c>
      <c r="X133" s="52"/>
      <c r="Y133" s="52"/>
      <c r="Z133" s="52" t="s">
        <v>1579</v>
      </c>
      <c r="AA133" s="52" t="e">
        <v>#N/A</v>
      </c>
      <c r="AB133" s="52" t="e">
        <v>#N/A</v>
      </c>
      <c r="AC133" s="53" t="s">
        <v>1580</v>
      </c>
      <c r="AD133">
        <f>COUNTIF(Z:Z,sectionsubsection_download[[#This Row],[Title]])</f>
        <v>1</v>
      </c>
    </row>
    <row r="134" spans="1:30" ht="87" x14ac:dyDescent="0.35">
      <c r="A134" t="s">
        <v>1581</v>
      </c>
      <c r="B134" s="48" t="s">
        <v>1582</v>
      </c>
      <c r="C134" t="s">
        <v>1060</v>
      </c>
      <c r="D134">
        <v>28</v>
      </c>
      <c r="X134" s="51"/>
      <c r="Y134" s="51"/>
      <c r="Z134" s="52" t="s">
        <v>1583</v>
      </c>
      <c r="AA134" s="52" t="e">
        <v>#N/A</v>
      </c>
      <c r="AB134" s="52" t="e">
        <v>#N/A</v>
      </c>
      <c r="AC134" s="54" t="s">
        <v>1584</v>
      </c>
      <c r="AD134">
        <f>COUNTIF(Z:Z,sectionsubsection_download[[#This Row],[Title]])</f>
        <v>1</v>
      </c>
    </row>
    <row r="135" spans="1:30" ht="58" x14ac:dyDescent="0.35">
      <c r="A135" t="s">
        <v>1585</v>
      </c>
      <c r="B135" s="48" t="s">
        <v>1586</v>
      </c>
      <c r="C135" t="s">
        <v>1060</v>
      </c>
      <c r="D135">
        <v>28</v>
      </c>
      <c r="X135" s="52"/>
      <c r="Y135" s="52"/>
      <c r="Z135" s="52" t="s">
        <v>1587</v>
      </c>
      <c r="AA135" s="52" t="e">
        <v>#N/A</v>
      </c>
      <c r="AB135" s="52" t="e">
        <v>#N/A</v>
      </c>
      <c r="AC135" s="53" t="s">
        <v>1588</v>
      </c>
      <c r="AD135">
        <f>COUNTIF(Z:Z,sectionsubsection_download[[#This Row],[Title]])</f>
        <v>1</v>
      </c>
    </row>
    <row r="136" spans="1:30" ht="72.5" x14ac:dyDescent="0.35">
      <c r="A136" t="s">
        <v>1589</v>
      </c>
      <c r="B136" s="48" t="s">
        <v>1590</v>
      </c>
      <c r="C136" s="48" t="s">
        <v>1060</v>
      </c>
      <c r="D136">
        <v>29</v>
      </c>
      <c r="X136" s="51"/>
      <c r="Y136" s="51"/>
      <c r="Z136" s="52" t="s">
        <v>1591</v>
      </c>
      <c r="AA136" s="52" t="e">
        <v>#N/A</v>
      </c>
      <c r="AB136" s="52" t="e">
        <v>#N/A</v>
      </c>
      <c r="AC136" s="54" t="s">
        <v>1592</v>
      </c>
      <c r="AD136">
        <f>COUNTIF(Z:Z,sectionsubsection_download[[#This Row],[Title]])</f>
        <v>1</v>
      </c>
    </row>
    <row r="137" spans="1:30" ht="72.5" x14ac:dyDescent="0.35">
      <c r="A137" t="s">
        <v>1593</v>
      </c>
      <c r="B137" s="48" t="s">
        <v>1594</v>
      </c>
      <c r="C137" t="s">
        <v>1060</v>
      </c>
      <c r="D137">
        <v>29</v>
      </c>
      <c r="X137" s="52"/>
      <c r="Y137" s="52"/>
      <c r="Z137" s="52" t="s">
        <v>1595</v>
      </c>
      <c r="AA137" s="52" t="e">
        <v>#N/A</v>
      </c>
      <c r="AB137" s="52" t="e">
        <v>#N/A</v>
      </c>
      <c r="AC137" s="53" t="s">
        <v>1596</v>
      </c>
      <c r="AD137">
        <f>COUNTIF(Z:Z,sectionsubsection_download[[#This Row],[Title]])</f>
        <v>1</v>
      </c>
    </row>
    <row r="138" spans="1:30" ht="58" x14ac:dyDescent="0.35">
      <c r="A138" t="s">
        <v>1597</v>
      </c>
      <c r="B138" s="48" t="s">
        <v>1598</v>
      </c>
      <c r="C138" s="48" t="s">
        <v>1060</v>
      </c>
      <c r="D138">
        <v>30</v>
      </c>
      <c r="X138" s="51"/>
      <c r="Y138" s="51"/>
      <c r="Z138" s="52" t="s">
        <v>1599</v>
      </c>
      <c r="AA138" s="52" t="e">
        <v>#N/A</v>
      </c>
      <c r="AB138" s="52" t="e">
        <v>#N/A</v>
      </c>
      <c r="AC138" s="54" t="s">
        <v>1600</v>
      </c>
      <c r="AD138">
        <f>COUNTIF(Z:Z,sectionsubsection_download[[#This Row],[Title]])</f>
        <v>1</v>
      </c>
    </row>
    <row r="139" spans="1:30" ht="58" x14ac:dyDescent="0.35">
      <c r="A139" t="s">
        <v>1601</v>
      </c>
      <c r="B139" s="48" t="s">
        <v>1602</v>
      </c>
      <c r="C139" t="s">
        <v>1060</v>
      </c>
      <c r="D139">
        <v>30</v>
      </c>
      <c r="X139" s="52"/>
      <c r="Y139" s="52"/>
      <c r="Z139" s="52" t="s">
        <v>1603</v>
      </c>
      <c r="AA139" s="52" t="e">
        <v>#N/A</v>
      </c>
      <c r="AB139" s="52" t="e">
        <v>#N/A</v>
      </c>
      <c r="AC139" s="53" t="s">
        <v>1604</v>
      </c>
      <c r="AD139">
        <f>COUNTIF(Z:Z,sectionsubsection_download[[#This Row],[Title]])</f>
        <v>1</v>
      </c>
    </row>
    <row r="140" spans="1:30" ht="72.5" x14ac:dyDescent="0.35">
      <c r="A140" t="s">
        <v>1605</v>
      </c>
      <c r="B140" s="48" t="s">
        <v>1606</v>
      </c>
      <c r="C140" s="48" t="s">
        <v>1060</v>
      </c>
      <c r="D140">
        <v>31</v>
      </c>
      <c r="X140" s="51"/>
      <c r="Y140" s="51"/>
      <c r="Z140" s="52" t="s">
        <v>1607</v>
      </c>
      <c r="AA140" s="52" t="e">
        <v>#N/A</v>
      </c>
      <c r="AB140" s="52" t="e">
        <v>#N/A</v>
      </c>
      <c r="AC140" s="54" t="s">
        <v>1608</v>
      </c>
      <c r="AD140">
        <f>COUNTIF(Z:Z,sectionsubsection_download[[#This Row],[Title]])</f>
        <v>1</v>
      </c>
    </row>
    <row r="141" spans="1:30" ht="72.5" x14ac:dyDescent="0.35">
      <c r="A141" t="s">
        <v>1609</v>
      </c>
      <c r="B141" s="48" t="s">
        <v>1610</v>
      </c>
      <c r="C141" t="s">
        <v>1060</v>
      </c>
      <c r="D141">
        <v>31</v>
      </c>
      <c r="X141" s="52"/>
      <c r="Y141" s="52"/>
      <c r="Z141" s="52" t="s">
        <v>1611</v>
      </c>
      <c r="AA141" s="52" t="e">
        <v>#N/A</v>
      </c>
      <c r="AB141" s="52" t="e">
        <v>#N/A</v>
      </c>
      <c r="AC141" s="53" t="s">
        <v>1612</v>
      </c>
      <c r="AD141">
        <f>COUNTIF(Z:Z,sectionsubsection_download[[#This Row],[Title]])</f>
        <v>1</v>
      </c>
    </row>
    <row r="142" spans="1:30" ht="87" x14ac:dyDescent="0.35">
      <c r="A142" t="s">
        <v>1613</v>
      </c>
      <c r="B142" s="48" t="s">
        <v>1614</v>
      </c>
      <c r="C142" s="48" t="s">
        <v>1060</v>
      </c>
      <c r="D142">
        <v>32</v>
      </c>
      <c r="X142" s="51"/>
      <c r="Y142" s="51"/>
      <c r="Z142" s="52" t="s">
        <v>1615</v>
      </c>
      <c r="AA142" s="52" t="e">
        <v>#N/A</v>
      </c>
      <c r="AB142" s="52" t="e">
        <v>#N/A</v>
      </c>
      <c r="AC142" s="54" t="s">
        <v>1616</v>
      </c>
      <c r="AD142">
        <f>COUNTIF(Z:Z,sectionsubsection_download[[#This Row],[Title]])</f>
        <v>1</v>
      </c>
    </row>
    <row r="143" spans="1:30" ht="87" x14ac:dyDescent="0.35">
      <c r="A143" t="s">
        <v>1617</v>
      </c>
      <c r="B143" s="48" t="s">
        <v>1618</v>
      </c>
      <c r="C143" t="s">
        <v>1060</v>
      </c>
      <c r="D143">
        <v>32</v>
      </c>
      <c r="X143" s="52"/>
      <c r="Y143" s="52"/>
      <c r="Z143" s="52" t="s">
        <v>1619</v>
      </c>
      <c r="AA143" s="52" t="e">
        <v>#N/A</v>
      </c>
      <c r="AB143" s="52" t="e">
        <v>#N/A</v>
      </c>
      <c r="AC143" s="53" t="s">
        <v>1620</v>
      </c>
      <c r="AD143">
        <f>COUNTIF(Z:Z,sectionsubsection_download[[#This Row],[Title]])</f>
        <v>1</v>
      </c>
    </row>
    <row r="144" spans="1:30" ht="72.5" x14ac:dyDescent="0.35">
      <c r="A144" t="s">
        <v>1621</v>
      </c>
      <c r="B144" s="48" t="s">
        <v>1622</v>
      </c>
      <c r="C144" s="48" t="s">
        <v>1060</v>
      </c>
      <c r="D144">
        <v>33</v>
      </c>
      <c r="X144" s="51"/>
      <c r="Y144" s="51"/>
      <c r="Z144" s="52" t="s">
        <v>1623</v>
      </c>
      <c r="AA144" s="52" t="e">
        <v>#N/A</v>
      </c>
      <c r="AB144" s="52" t="e">
        <v>#N/A</v>
      </c>
      <c r="AC144" s="54" t="s">
        <v>1624</v>
      </c>
      <c r="AD144">
        <f>COUNTIF(Z:Z,sectionsubsection_download[[#This Row],[Title]])</f>
        <v>1</v>
      </c>
    </row>
    <row r="145" spans="1:30" ht="72.5" x14ac:dyDescent="0.35">
      <c r="A145" t="s">
        <v>1625</v>
      </c>
      <c r="B145" s="48" t="s">
        <v>1626</v>
      </c>
      <c r="C145" t="s">
        <v>1060</v>
      </c>
      <c r="D145">
        <v>33</v>
      </c>
      <c r="X145" s="52"/>
      <c r="Y145" s="52"/>
      <c r="Z145" s="52" t="s">
        <v>1627</v>
      </c>
      <c r="AA145" s="52" t="e">
        <v>#N/A</v>
      </c>
      <c r="AB145" s="52" t="e">
        <v>#N/A</v>
      </c>
      <c r="AC145" s="53" t="s">
        <v>1628</v>
      </c>
      <c r="AD145">
        <f>COUNTIF(Z:Z,sectionsubsection_download[[#This Row],[Title]])</f>
        <v>1</v>
      </c>
    </row>
    <row r="146" spans="1:30" ht="43.5" x14ac:dyDescent="0.35">
      <c r="A146" t="s">
        <v>136</v>
      </c>
      <c r="B146" s="48" t="s">
        <v>1629</v>
      </c>
      <c r="C146" t="s">
        <v>1060</v>
      </c>
      <c r="D146">
        <v>101</v>
      </c>
      <c r="X146" s="51"/>
      <c r="Y146" s="51"/>
      <c r="Z146" s="52" t="s">
        <v>1630</v>
      </c>
      <c r="AA146" s="52" t="e">
        <v>#N/A</v>
      </c>
      <c r="AB146" s="52" t="e">
        <v>#N/A</v>
      </c>
      <c r="AC146" s="54" t="s">
        <v>1631</v>
      </c>
      <c r="AD146">
        <f>COUNTIF(Z:Z,sectionsubsection_download[[#This Row],[Title]])</f>
        <v>1</v>
      </c>
    </row>
    <row r="147" spans="1:30" ht="43.5" x14ac:dyDescent="0.35">
      <c r="A147" t="s">
        <v>1632</v>
      </c>
      <c r="B147" s="48" t="s">
        <v>1633</v>
      </c>
      <c r="C147" s="48" t="s">
        <v>1060</v>
      </c>
      <c r="D147">
        <v>101</v>
      </c>
      <c r="X147" s="52"/>
      <c r="Y147" s="52"/>
      <c r="Z147" s="52" t="s">
        <v>1634</v>
      </c>
      <c r="AA147" s="52" t="e">
        <v>#N/A</v>
      </c>
      <c r="AB147" s="52" t="e">
        <v>#N/A</v>
      </c>
      <c r="AC147" s="53" t="s">
        <v>1635</v>
      </c>
      <c r="AD147">
        <f>COUNTIF(Z:Z,sectionsubsection_download[[#This Row],[Title]])</f>
        <v>1</v>
      </c>
    </row>
    <row r="148" spans="1:30" ht="58" x14ac:dyDescent="0.35">
      <c r="A148" t="s">
        <v>675</v>
      </c>
      <c r="B148" s="48" t="s">
        <v>1636</v>
      </c>
      <c r="C148" s="48" t="s">
        <v>1060</v>
      </c>
      <c r="D148">
        <v>102</v>
      </c>
      <c r="X148" s="51"/>
      <c r="Y148" s="51"/>
      <c r="Z148" s="52" t="s">
        <v>1637</v>
      </c>
      <c r="AA148" s="52" t="e">
        <v>#N/A</v>
      </c>
      <c r="AB148" s="52" t="e">
        <v>#N/A</v>
      </c>
      <c r="AC148" s="54" t="s">
        <v>1638</v>
      </c>
      <c r="AD148">
        <f>COUNTIF(Z:Z,sectionsubsection_download[[#This Row],[Title]])</f>
        <v>1</v>
      </c>
    </row>
    <row r="149" spans="1:30" ht="58" x14ac:dyDescent="0.35">
      <c r="A149" t="s">
        <v>1639</v>
      </c>
      <c r="B149" s="48" t="s">
        <v>1640</v>
      </c>
      <c r="C149" s="48" t="s">
        <v>1060</v>
      </c>
      <c r="D149">
        <v>102</v>
      </c>
      <c r="X149" s="52"/>
      <c r="Y149" s="52"/>
      <c r="Z149" s="52" t="s">
        <v>1641</v>
      </c>
      <c r="AA149" s="52" t="e">
        <v>#N/A</v>
      </c>
      <c r="AB149" s="52" t="e">
        <v>#N/A</v>
      </c>
      <c r="AC149" s="53" t="s">
        <v>1642</v>
      </c>
      <c r="AD149">
        <f>COUNTIF(Z:Z,sectionsubsection_download[[#This Row],[Title]])</f>
        <v>1</v>
      </c>
    </row>
    <row r="150" spans="1:30" ht="58" x14ac:dyDescent="0.35">
      <c r="A150" t="s">
        <v>50</v>
      </c>
      <c r="B150" s="48" t="s">
        <v>1643</v>
      </c>
      <c r="C150" t="s">
        <v>1060</v>
      </c>
      <c r="D150">
        <v>103</v>
      </c>
      <c r="X150" s="51"/>
      <c r="Y150" s="51"/>
      <c r="Z150" s="52" t="s">
        <v>1644</v>
      </c>
      <c r="AA150" s="52" t="e">
        <v>#N/A</v>
      </c>
      <c r="AB150" s="52" t="e">
        <v>#N/A</v>
      </c>
      <c r="AC150" s="54" t="s">
        <v>1645</v>
      </c>
      <c r="AD150">
        <f>COUNTIF(Z:Z,sectionsubsection_download[[#This Row],[Title]])</f>
        <v>1</v>
      </c>
    </row>
    <row r="151" spans="1:30" ht="72.5" x14ac:dyDescent="0.35">
      <c r="A151" t="s">
        <v>1646</v>
      </c>
      <c r="B151" s="48" t="s">
        <v>1647</v>
      </c>
      <c r="C151" s="48" t="s">
        <v>1060</v>
      </c>
      <c r="D151">
        <v>103</v>
      </c>
      <c r="X151" s="52"/>
      <c r="Y151" s="52"/>
      <c r="Z151" s="52" t="s">
        <v>1648</v>
      </c>
      <c r="AA151" s="52" t="e">
        <v>#N/A</v>
      </c>
      <c r="AB151" s="52" t="e">
        <v>#N/A</v>
      </c>
      <c r="AC151" s="53" t="s">
        <v>1649</v>
      </c>
      <c r="AD151">
        <f>COUNTIF(Z:Z,sectionsubsection_download[[#This Row],[Title]])</f>
        <v>1</v>
      </c>
    </row>
    <row r="152" spans="1:30" ht="87" x14ac:dyDescent="0.35">
      <c r="A152" t="s">
        <v>254</v>
      </c>
      <c r="B152" s="48" t="s">
        <v>1650</v>
      </c>
      <c r="C152" s="48" t="s">
        <v>1060</v>
      </c>
      <c r="D152">
        <v>104</v>
      </c>
      <c r="X152" s="51"/>
      <c r="Y152" s="51"/>
      <c r="Z152" s="52" t="s">
        <v>1651</v>
      </c>
      <c r="AA152" s="52" t="e">
        <v>#N/A</v>
      </c>
      <c r="AB152" s="52" t="e">
        <v>#N/A</v>
      </c>
      <c r="AC152" s="54" t="s">
        <v>1652</v>
      </c>
      <c r="AD152">
        <f>COUNTIF(Z:Z,sectionsubsection_download[[#This Row],[Title]])</f>
        <v>1</v>
      </c>
    </row>
    <row r="153" spans="1:30" ht="58" x14ac:dyDescent="0.35">
      <c r="A153" t="s">
        <v>800</v>
      </c>
      <c r="B153" s="48" t="s">
        <v>1653</v>
      </c>
      <c r="C153" s="48" t="s">
        <v>1060</v>
      </c>
      <c r="D153">
        <v>105</v>
      </c>
      <c r="X153" s="52"/>
      <c r="Y153" s="52"/>
      <c r="Z153" s="52" t="s">
        <v>1654</v>
      </c>
      <c r="AA153" s="52" t="e">
        <v>#N/A</v>
      </c>
      <c r="AB153" s="52" t="e">
        <v>#N/A</v>
      </c>
      <c r="AC153" s="53" t="s">
        <v>1655</v>
      </c>
      <c r="AD153">
        <f>COUNTIF(Z:Z,sectionsubsection_download[[#This Row],[Title]])</f>
        <v>1</v>
      </c>
    </row>
    <row r="154" spans="1:30" ht="43.5" x14ac:dyDescent="0.35">
      <c r="A154" t="s">
        <v>884</v>
      </c>
      <c r="B154" s="48" t="s">
        <v>1656</v>
      </c>
      <c r="C154" s="48" t="s">
        <v>1060</v>
      </c>
      <c r="D154">
        <v>106</v>
      </c>
      <c r="X154" s="51"/>
      <c r="Y154" s="51"/>
      <c r="Z154" s="52" t="s">
        <v>1657</v>
      </c>
      <c r="AA154" s="52" t="e">
        <v>#N/A</v>
      </c>
      <c r="AB154" s="52" t="e">
        <v>#N/A</v>
      </c>
      <c r="AC154" s="54" t="s">
        <v>1658</v>
      </c>
      <c r="AD154">
        <f>COUNTIF(Z:Z,sectionsubsection_download[[#This Row],[Title]])</f>
        <v>1</v>
      </c>
    </row>
    <row r="155" spans="1:30" ht="72.5" x14ac:dyDescent="0.35">
      <c r="A155" t="s">
        <v>891</v>
      </c>
      <c r="B155" s="48" t="s">
        <v>1659</v>
      </c>
      <c r="C155" s="48" t="s">
        <v>1060</v>
      </c>
      <c r="D155">
        <v>107</v>
      </c>
      <c r="X155" s="52"/>
      <c r="Y155" s="52"/>
      <c r="Z155" s="52" t="s">
        <v>1660</v>
      </c>
      <c r="AA155" s="52" t="e">
        <v>#N/A</v>
      </c>
      <c r="AB155" s="52" t="e">
        <v>#N/A</v>
      </c>
      <c r="AC155" s="53" t="s">
        <v>1661</v>
      </c>
      <c r="AD155">
        <f>COUNTIF(Z:Z,sectionsubsection_download[[#This Row],[Title]])</f>
        <v>1</v>
      </c>
    </row>
    <row r="156" spans="1:30" ht="72.5" x14ac:dyDescent="0.35">
      <c r="A156" t="s">
        <v>916</v>
      </c>
      <c r="B156" s="48" t="s">
        <v>1662</v>
      </c>
      <c r="C156" s="48" t="s">
        <v>1060</v>
      </c>
      <c r="D156">
        <v>108</v>
      </c>
      <c r="X156" s="51"/>
      <c r="Y156" s="51"/>
      <c r="Z156" s="52" t="s">
        <v>1663</v>
      </c>
      <c r="AA156" s="52" t="e">
        <v>#N/A</v>
      </c>
      <c r="AB156" s="52" t="e">
        <v>#N/A</v>
      </c>
      <c r="AC156" s="54" t="s">
        <v>1664</v>
      </c>
      <c r="AD156">
        <f>COUNTIF(Z:Z,sectionsubsection_download[[#This Row],[Title]])</f>
        <v>1</v>
      </c>
    </row>
    <row r="157" spans="1:30" ht="43.5" x14ac:dyDescent="0.35">
      <c r="A157" t="s">
        <v>553</v>
      </c>
      <c r="B157" s="48" t="s">
        <v>1665</v>
      </c>
      <c r="C157" t="s">
        <v>1060</v>
      </c>
      <c r="D157">
        <v>201</v>
      </c>
      <c r="X157" s="52"/>
      <c r="Y157" s="52"/>
      <c r="Z157" s="52" t="s">
        <v>1666</v>
      </c>
      <c r="AA157" s="52" t="e">
        <v>#N/A</v>
      </c>
      <c r="AB157" s="52" t="e">
        <v>#N/A</v>
      </c>
      <c r="AC157" s="53" t="s">
        <v>1667</v>
      </c>
      <c r="AD157">
        <f>COUNTIF(Z:Z,sectionsubsection_download[[#This Row],[Title]])</f>
        <v>1</v>
      </c>
    </row>
    <row r="158" spans="1:30" ht="409.5" x14ac:dyDescent="0.35">
      <c r="A158" t="s">
        <v>546</v>
      </c>
      <c r="B158" s="48" t="s">
        <v>1668</v>
      </c>
      <c r="C158" s="48" t="s">
        <v>1669</v>
      </c>
      <c r="D158">
        <v>202</v>
      </c>
      <c r="X158" s="51"/>
      <c r="Y158" s="51"/>
      <c r="Z158" s="52" t="s">
        <v>1670</v>
      </c>
      <c r="AA158" s="52" t="e">
        <v>#N/A</v>
      </c>
      <c r="AB158" s="52" t="e">
        <v>#N/A</v>
      </c>
      <c r="AC158" s="54" t="s">
        <v>1671</v>
      </c>
      <c r="AD158">
        <f>COUNTIF(Z:Z,sectionsubsection_download[[#This Row],[Title]])</f>
        <v>1</v>
      </c>
    </row>
    <row r="159" spans="1:30" ht="43.5" x14ac:dyDescent="0.35">
      <c r="A159" t="s">
        <v>122</v>
      </c>
      <c r="B159" s="48" t="s">
        <v>1672</v>
      </c>
      <c r="C159" s="48" t="s">
        <v>1060</v>
      </c>
      <c r="D159">
        <v>203</v>
      </c>
      <c r="X159" s="52"/>
      <c r="Y159" s="52"/>
      <c r="Z159" s="52" t="s">
        <v>1673</v>
      </c>
      <c r="AA159" s="52" t="e">
        <v>#N/A</v>
      </c>
      <c r="AB159" s="52" t="e">
        <v>#N/A</v>
      </c>
      <c r="AC159" s="53" t="s">
        <v>1674</v>
      </c>
      <c r="AD159">
        <f>COUNTIF(Z:Z,sectionsubsection_download[[#This Row],[Title]])</f>
        <v>1</v>
      </c>
    </row>
    <row r="160" spans="1:30" ht="58" x14ac:dyDescent="0.35">
      <c r="A160" t="s">
        <v>102</v>
      </c>
      <c r="B160" s="48" t="s">
        <v>1675</v>
      </c>
      <c r="C160" t="s">
        <v>1060</v>
      </c>
      <c r="D160">
        <v>204</v>
      </c>
      <c r="X160" s="51"/>
      <c r="Y160" s="51"/>
      <c r="Z160" s="52" t="s">
        <v>1676</v>
      </c>
      <c r="AA160" s="52" t="e">
        <v>#N/A</v>
      </c>
      <c r="AB160" s="52" t="e">
        <v>#N/A</v>
      </c>
      <c r="AC160" s="54" t="s">
        <v>1677</v>
      </c>
      <c r="AD160">
        <f>COUNTIF(Z:Z,sectionsubsection_download[[#This Row],[Title]])</f>
        <v>1</v>
      </c>
    </row>
    <row r="161" spans="1:30" ht="29" x14ac:dyDescent="0.35">
      <c r="A161" t="s">
        <v>173</v>
      </c>
      <c r="B161" s="48" t="s">
        <v>1678</v>
      </c>
      <c r="C161" s="48" t="s">
        <v>1060</v>
      </c>
      <c r="D161">
        <v>205</v>
      </c>
      <c r="X161" s="52"/>
      <c r="Y161" s="52"/>
      <c r="Z161" s="52" t="s">
        <v>1679</v>
      </c>
      <c r="AA161" s="52" t="e">
        <v>#N/A</v>
      </c>
      <c r="AB161" s="52" t="e">
        <v>#N/A</v>
      </c>
      <c r="AC161" s="53" t="s">
        <v>1680</v>
      </c>
      <c r="AD161">
        <f>COUNTIF(Z:Z,sectionsubsection_download[[#This Row],[Title]])</f>
        <v>1</v>
      </c>
    </row>
    <row r="162" spans="1:30" ht="58" x14ac:dyDescent="0.35">
      <c r="A162" t="s">
        <v>194</v>
      </c>
      <c r="B162" s="48" t="s">
        <v>1681</v>
      </c>
      <c r="C162" t="s">
        <v>1060</v>
      </c>
      <c r="D162">
        <v>301</v>
      </c>
      <c r="X162" s="51"/>
      <c r="Y162" s="51"/>
      <c r="Z162" s="52" t="s">
        <v>1682</v>
      </c>
      <c r="AA162" s="52" t="e">
        <v>#N/A</v>
      </c>
      <c r="AB162" s="52" t="e">
        <v>#N/A</v>
      </c>
      <c r="AC162" s="54" t="s">
        <v>1683</v>
      </c>
      <c r="AD162">
        <f>COUNTIF(Z:Z,sectionsubsection_download[[#This Row],[Title]])</f>
        <v>1</v>
      </c>
    </row>
    <row r="163" spans="1:30" ht="72.5" x14ac:dyDescent="0.35">
      <c r="A163" t="s">
        <v>414</v>
      </c>
      <c r="B163" s="48" t="s">
        <v>1684</v>
      </c>
      <c r="C163" s="48" t="s">
        <v>1060</v>
      </c>
      <c r="D163">
        <v>302</v>
      </c>
      <c r="X163" s="52"/>
      <c r="Y163" s="52"/>
      <c r="Z163" s="52" t="s">
        <v>1685</v>
      </c>
      <c r="AA163" s="52" t="e">
        <v>#N/A</v>
      </c>
      <c r="AB163" s="52" t="e">
        <v>#N/A</v>
      </c>
      <c r="AC163" s="53" t="s">
        <v>1686</v>
      </c>
      <c r="AD163">
        <f>COUNTIF(Z:Z,sectionsubsection_download[[#This Row],[Title]])</f>
        <v>1</v>
      </c>
    </row>
    <row r="164" spans="1:30" ht="87" x14ac:dyDescent="0.35">
      <c r="A164" t="s">
        <v>813</v>
      </c>
      <c r="B164" s="48" t="s">
        <v>1687</v>
      </c>
      <c r="C164" s="48" t="s">
        <v>1060</v>
      </c>
      <c r="D164">
        <v>303</v>
      </c>
      <c r="X164" s="51"/>
      <c r="Y164" s="51"/>
      <c r="Z164" s="52" t="s">
        <v>1688</v>
      </c>
      <c r="AA164" s="52" t="e">
        <v>#N/A</v>
      </c>
      <c r="AB164" s="52" t="e">
        <v>#N/A</v>
      </c>
      <c r="AC164" s="54" t="s">
        <v>1689</v>
      </c>
      <c r="AD164">
        <f>COUNTIF(Z:Z,sectionsubsection_download[[#This Row],[Title]])</f>
        <v>1</v>
      </c>
    </row>
    <row r="165" spans="1:30" ht="43.5" x14ac:dyDescent="0.35">
      <c r="A165" t="s">
        <v>421</v>
      </c>
      <c r="B165" s="48" t="s">
        <v>1690</v>
      </c>
      <c r="C165" s="48" t="s">
        <v>1060</v>
      </c>
      <c r="D165">
        <v>304</v>
      </c>
      <c r="X165" s="52"/>
      <c r="Y165" s="52"/>
      <c r="Z165" s="52" t="s">
        <v>1691</v>
      </c>
      <c r="AA165" s="52" t="e">
        <v>#N/A</v>
      </c>
      <c r="AB165" s="52" t="e">
        <v>#N/A</v>
      </c>
      <c r="AC165" s="53" t="s">
        <v>1692</v>
      </c>
      <c r="AD165">
        <f>COUNTIF(Z:Z,sectionsubsection_download[[#This Row],[Title]])</f>
        <v>1</v>
      </c>
    </row>
    <row r="166" spans="1:30" ht="377" x14ac:dyDescent="0.35">
      <c r="A166" t="s">
        <v>533</v>
      </c>
      <c r="B166" s="48" t="s">
        <v>1693</v>
      </c>
      <c r="C166" s="48" t="s">
        <v>1694</v>
      </c>
      <c r="D166">
        <v>401</v>
      </c>
      <c r="X166" s="51"/>
      <c r="Y166" s="51"/>
      <c r="Z166" s="52" t="s">
        <v>1695</v>
      </c>
      <c r="AA166" s="52" t="e">
        <v>#N/A</v>
      </c>
      <c r="AB166" s="52" t="e">
        <v>#N/A</v>
      </c>
      <c r="AC166" s="54" t="s">
        <v>1696</v>
      </c>
      <c r="AD166">
        <f>COUNTIF(Z:Z,sectionsubsection_download[[#This Row],[Title]])</f>
        <v>1</v>
      </c>
    </row>
    <row r="167" spans="1:30" ht="87" x14ac:dyDescent="0.35">
      <c r="A167" t="s">
        <v>1697</v>
      </c>
      <c r="B167" s="48" t="s">
        <v>1698</v>
      </c>
      <c r="C167" s="48" t="s">
        <v>1060</v>
      </c>
      <c r="D167">
        <v>401</v>
      </c>
      <c r="X167" s="52"/>
      <c r="Y167" s="52"/>
      <c r="Z167" s="52" t="s">
        <v>1699</v>
      </c>
      <c r="AA167" s="52" t="e">
        <v>#N/A</v>
      </c>
      <c r="AB167" s="52" t="e">
        <v>#N/A</v>
      </c>
      <c r="AC167" s="53" t="s">
        <v>1700</v>
      </c>
      <c r="AD167">
        <f>COUNTIF(Z:Z,sectionsubsection_download[[#This Row],[Title]])</f>
        <v>1</v>
      </c>
    </row>
    <row r="168" spans="1:30" ht="58" x14ac:dyDescent="0.35">
      <c r="A168" t="s">
        <v>744</v>
      </c>
      <c r="B168" s="48" t="s">
        <v>1701</v>
      </c>
      <c r="C168" s="48" t="s">
        <v>1060</v>
      </c>
      <c r="D168">
        <v>402</v>
      </c>
      <c r="X168" s="51"/>
      <c r="Y168" s="51"/>
      <c r="Z168" s="52" t="s">
        <v>1702</v>
      </c>
      <c r="AA168" s="52" t="e">
        <v>#N/A</v>
      </c>
      <c r="AB168" s="52" t="e">
        <v>#N/A</v>
      </c>
      <c r="AC168" s="54" t="s">
        <v>1703</v>
      </c>
      <c r="AD168">
        <f>COUNTIF(Z:Z,sectionsubsection_download[[#This Row],[Title]])</f>
        <v>1</v>
      </c>
    </row>
    <row r="169" spans="1:30" ht="87" x14ac:dyDescent="0.35">
      <c r="A169" t="s">
        <v>1704</v>
      </c>
      <c r="B169" s="48" t="s">
        <v>1705</v>
      </c>
      <c r="C169" s="48" t="s">
        <v>1060</v>
      </c>
      <c r="D169">
        <v>402</v>
      </c>
      <c r="X169" s="52"/>
      <c r="Y169" s="52"/>
      <c r="Z169" s="52" t="s">
        <v>1706</v>
      </c>
      <c r="AA169" s="52" t="e">
        <v>#N/A</v>
      </c>
      <c r="AB169" s="52" t="e">
        <v>#N/A</v>
      </c>
      <c r="AC169" s="53" t="s">
        <v>1707</v>
      </c>
      <c r="AD169">
        <f>COUNTIF(Z:Z,sectionsubsection_download[[#This Row],[Title]])</f>
        <v>1</v>
      </c>
    </row>
    <row r="170" spans="1:30" ht="43.5" x14ac:dyDescent="0.35">
      <c r="A170" t="s">
        <v>763</v>
      </c>
      <c r="B170" s="48" t="s">
        <v>1708</v>
      </c>
      <c r="C170" s="48" t="s">
        <v>1060</v>
      </c>
      <c r="D170">
        <v>403</v>
      </c>
      <c r="X170" s="51"/>
      <c r="Y170" s="51"/>
      <c r="Z170" s="52" t="s">
        <v>1709</v>
      </c>
      <c r="AA170" s="52" t="e">
        <v>#N/A</v>
      </c>
      <c r="AB170" s="52" t="e">
        <v>#N/A</v>
      </c>
      <c r="AC170" s="54" t="s">
        <v>1710</v>
      </c>
      <c r="AD170">
        <f>COUNTIF(Z:Z,sectionsubsection_download[[#This Row],[Title]])</f>
        <v>1</v>
      </c>
    </row>
    <row r="171" spans="1:30" ht="72.5" x14ac:dyDescent="0.35">
      <c r="A171" t="s">
        <v>1711</v>
      </c>
      <c r="B171" s="48" t="s">
        <v>1712</v>
      </c>
      <c r="C171" s="48" t="s">
        <v>1060</v>
      </c>
      <c r="D171">
        <v>403</v>
      </c>
      <c r="X171" s="52"/>
      <c r="Y171" s="52"/>
      <c r="Z171" s="52" t="s">
        <v>1713</v>
      </c>
      <c r="AA171" s="52" t="e">
        <v>#N/A</v>
      </c>
      <c r="AB171" s="52" t="e">
        <v>#N/A</v>
      </c>
      <c r="AC171" s="53" t="s">
        <v>1714</v>
      </c>
      <c r="AD171">
        <f>COUNTIF(Z:Z,sectionsubsection_download[[#This Row],[Title]])</f>
        <v>1</v>
      </c>
    </row>
    <row r="172" spans="1:30" ht="43.5" x14ac:dyDescent="0.35">
      <c r="A172" t="s">
        <v>526</v>
      </c>
      <c r="B172" s="48" t="s">
        <v>1715</v>
      </c>
      <c r="C172" s="48" t="s">
        <v>1060</v>
      </c>
      <c r="D172">
        <v>404</v>
      </c>
      <c r="X172" s="51"/>
      <c r="Y172" s="51"/>
      <c r="Z172" s="52" t="s">
        <v>1716</v>
      </c>
      <c r="AA172" s="52" t="e">
        <v>#N/A</v>
      </c>
      <c r="AB172" s="52" t="e">
        <v>#N/A</v>
      </c>
      <c r="AC172" s="54" t="s">
        <v>1717</v>
      </c>
      <c r="AD172">
        <f>COUNTIF(Z:Z,sectionsubsection_download[[#This Row],[Title]])</f>
        <v>1</v>
      </c>
    </row>
    <row r="173" spans="1:30" ht="87" x14ac:dyDescent="0.35">
      <c r="A173" t="s">
        <v>1718</v>
      </c>
      <c r="B173" s="48" t="s">
        <v>1719</v>
      </c>
      <c r="C173" s="48" t="s">
        <v>1060</v>
      </c>
      <c r="D173">
        <v>404</v>
      </c>
      <c r="X173" s="52"/>
      <c r="Y173" s="52"/>
      <c r="Z173" s="52" t="s">
        <v>1720</v>
      </c>
      <c r="AA173" s="52" t="e">
        <v>#N/A</v>
      </c>
      <c r="AB173" s="52" t="e">
        <v>#N/A</v>
      </c>
      <c r="AC173" s="53" t="s">
        <v>1721</v>
      </c>
      <c r="AD173">
        <f>COUNTIF(Z:Z,sectionsubsection_download[[#This Row],[Title]])</f>
        <v>1</v>
      </c>
    </row>
    <row r="174" spans="1:30" ht="43.5" x14ac:dyDescent="0.35">
      <c r="A174" t="s">
        <v>395</v>
      </c>
      <c r="B174" s="48" t="s">
        <v>1722</v>
      </c>
      <c r="C174" s="48" t="s">
        <v>1060</v>
      </c>
      <c r="D174">
        <v>405</v>
      </c>
      <c r="X174" s="51"/>
      <c r="Y174" s="51"/>
      <c r="Z174" s="52" t="s">
        <v>1723</v>
      </c>
      <c r="AA174" s="52" t="e">
        <v>#N/A</v>
      </c>
      <c r="AB174" s="52" t="e">
        <v>#N/A</v>
      </c>
      <c r="AC174" s="54" t="s">
        <v>1724</v>
      </c>
      <c r="AD174">
        <f>COUNTIF(Z:Z,sectionsubsection_download[[#This Row],[Title]])</f>
        <v>1</v>
      </c>
    </row>
    <row r="175" spans="1:30" ht="43.5" x14ac:dyDescent="0.35">
      <c r="A175" t="s">
        <v>1725</v>
      </c>
      <c r="B175" s="48" t="s">
        <v>1726</v>
      </c>
      <c r="C175" s="48" t="s">
        <v>1060</v>
      </c>
      <c r="D175">
        <v>405</v>
      </c>
      <c r="X175" s="52"/>
      <c r="Y175" s="52"/>
      <c r="Z175" s="52" t="s">
        <v>1727</v>
      </c>
      <c r="AA175" s="52" t="e">
        <v>#N/A</v>
      </c>
      <c r="AB175" s="52" t="e">
        <v>#N/A</v>
      </c>
      <c r="AC175" s="53" t="s">
        <v>1728</v>
      </c>
      <c r="AD175">
        <f>COUNTIF(Z:Z,sectionsubsection_download[[#This Row],[Title]])</f>
        <v>1</v>
      </c>
    </row>
    <row r="176" spans="1:30" ht="43.5" x14ac:dyDescent="0.35">
      <c r="A176" t="s">
        <v>369</v>
      </c>
      <c r="B176" s="48" t="s">
        <v>1729</v>
      </c>
      <c r="C176" s="48" t="s">
        <v>1060</v>
      </c>
      <c r="D176">
        <v>406</v>
      </c>
      <c r="X176" s="51"/>
      <c r="Y176" s="51"/>
      <c r="Z176" s="52" t="s">
        <v>1730</v>
      </c>
      <c r="AA176" s="52" t="e">
        <v>#N/A</v>
      </c>
      <c r="AB176" s="52" t="e">
        <v>#N/A</v>
      </c>
      <c r="AC176" s="54" t="s">
        <v>1731</v>
      </c>
      <c r="AD176">
        <f>COUNTIF(Z:Z,sectionsubsection_download[[#This Row],[Title]])</f>
        <v>1</v>
      </c>
    </row>
    <row r="177" spans="1:30" ht="87" x14ac:dyDescent="0.35">
      <c r="A177" t="s">
        <v>344</v>
      </c>
      <c r="B177" s="48" t="s">
        <v>1732</v>
      </c>
      <c r="C177" s="48" t="s">
        <v>1060</v>
      </c>
      <c r="D177">
        <v>407</v>
      </c>
      <c r="X177" s="52"/>
      <c r="Y177" s="52"/>
      <c r="Z177" s="52" t="s">
        <v>1733</v>
      </c>
      <c r="AA177" s="52" t="e">
        <v>#N/A</v>
      </c>
      <c r="AB177" s="52" t="e">
        <v>#N/A</v>
      </c>
      <c r="AC177" s="53" t="s">
        <v>1734</v>
      </c>
      <c r="AD177">
        <f>COUNTIF(Z:Z,sectionsubsection_download[[#This Row],[Title]])</f>
        <v>1</v>
      </c>
    </row>
    <row r="178" spans="1:30" ht="58" x14ac:dyDescent="0.35">
      <c r="A178" t="s">
        <v>820</v>
      </c>
      <c r="B178" s="48" t="s">
        <v>1735</v>
      </c>
      <c r="C178" t="s">
        <v>1060</v>
      </c>
      <c r="D178">
        <v>501</v>
      </c>
      <c r="X178" s="51"/>
      <c r="Y178" s="51"/>
      <c r="Z178" s="52" t="s">
        <v>1736</v>
      </c>
      <c r="AA178" s="52" t="e">
        <v>#N/A</v>
      </c>
      <c r="AB178" s="52" t="e">
        <v>#N/A</v>
      </c>
      <c r="AC178" s="54" t="s">
        <v>1737</v>
      </c>
      <c r="AD178">
        <f>COUNTIF(Z:Z,sectionsubsection_download[[#This Row],[Title]])</f>
        <v>1</v>
      </c>
    </row>
    <row r="179" spans="1:30" ht="72.5" x14ac:dyDescent="0.35">
      <c r="A179" t="s">
        <v>840</v>
      </c>
      <c r="B179" s="48" t="s">
        <v>1738</v>
      </c>
      <c r="C179" s="48" t="s">
        <v>1060</v>
      </c>
      <c r="D179">
        <v>502</v>
      </c>
      <c r="X179" s="52"/>
      <c r="Y179" s="52"/>
      <c r="Z179" s="52" t="s">
        <v>1739</v>
      </c>
      <c r="AA179" s="52" t="e">
        <v>#N/A</v>
      </c>
      <c r="AB179" s="52" t="e">
        <v>#N/A</v>
      </c>
      <c r="AC179" s="53" t="s">
        <v>1740</v>
      </c>
      <c r="AD179">
        <f>COUNTIF(Z:Z,sectionsubsection_download[[#This Row],[Title]])</f>
        <v>1</v>
      </c>
    </row>
    <row r="180" spans="1:30" ht="43.5" x14ac:dyDescent="0.35">
      <c r="A180" t="s">
        <v>853</v>
      </c>
      <c r="B180" s="48" t="s">
        <v>1741</v>
      </c>
      <c r="C180" t="s">
        <v>1060</v>
      </c>
      <c r="D180">
        <v>503</v>
      </c>
      <c r="X180" s="51"/>
      <c r="Y180" s="51"/>
      <c r="Z180" s="52" t="s">
        <v>1742</v>
      </c>
      <c r="AA180" s="52" t="e">
        <v>#N/A</v>
      </c>
      <c r="AB180" s="52" t="e">
        <v>#N/A</v>
      </c>
      <c r="AC180" s="54" t="s">
        <v>1743</v>
      </c>
      <c r="AD180">
        <f>COUNTIF(Z:Z,sectionsubsection_download[[#This Row],[Title]])</f>
        <v>1</v>
      </c>
    </row>
    <row r="181" spans="1:30" ht="43.5" x14ac:dyDescent="0.35">
      <c r="A181" t="s">
        <v>87</v>
      </c>
      <c r="B181" s="48" t="s">
        <v>1744</v>
      </c>
      <c r="C181" s="48" t="s">
        <v>1060</v>
      </c>
      <c r="D181">
        <v>504</v>
      </c>
      <c r="X181" s="52"/>
      <c r="Y181" s="52"/>
      <c r="Z181" s="52" t="s">
        <v>1745</v>
      </c>
      <c r="AA181" s="52" t="e">
        <v>#N/A</v>
      </c>
      <c r="AB181" s="52" t="e">
        <v>#N/A</v>
      </c>
      <c r="AC181" s="53" t="s">
        <v>1746</v>
      </c>
      <c r="AD181">
        <f>COUNTIF(Z:Z,sectionsubsection_download[[#This Row],[Title]])</f>
        <v>1</v>
      </c>
    </row>
    <row r="182" spans="1:30" ht="101.5" x14ac:dyDescent="0.35">
      <c r="A182" t="s">
        <v>1747</v>
      </c>
      <c r="B182" s="48" t="s">
        <v>1748</v>
      </c>
      <c r="C182" s="48" t="s">
        <v>1060</v>
      </c>
      <c r="D182">
        <v>601</v>
      </c>
      <c r="X182" s="51"/>
      <c r="Y182" s="51"/>
      <c r="Z182" s="52" t="s">
        <v>1749</v>
      </c>
      <c r="AA182" s="52" t="e">
        <v>#N/A</v>
      </c>
      <c r="AB182" s="52" t="e">
        <v>#N/A</v>
      </c>
      <c r="AC182" s="54" t="s">
        <v>1750</v>
      </c>
      <c r="AD182">
        <f>COUNTIF(Z:Z,sectionsubsection_download[[#This Row],[Title]])</f>
        <v>1</v>
      </c>
    </row>
    <row r="183" spans="1:30" ht="87" x14ac:dyDescent="0.35">
      <c r="A183" t="s">
        <v>1751</v>
      </c>
      <c r="B183" s="48" t="s">
        <v>1752</v>
      </c>
      <c r="C183" s="48" t="s">
        <v>1060</v>
      </c>
      <c r="D183">
        <v>602</v>
      </c>
      <c r="X183" s="52"/>
      <c r="Y183" s="52"/>
      <c r="Z183" s="52" t="s">
        <v>1753</v>
      </c>
      <c r="AA183" s="52" t="e">
        <v>#N/A</v>
      </c>
      <c r="AB183" s="52" t="e">
        <v>#N/A</v>
      </c>
      <c r="AC183" s="53" t="s">
        <v>1754</v>
      </c>
      <c r="AD183">
        <f>COUNTIF(Z:Z,sectionsubsection_download[[#This Row],[Title]])</f>
        <v>1</v>
      </c>
    </row>
    <row r="184" spans="1:30" ht="101.5" x14ac:dyDescent="0.35">
      <c r="A184" t="s">
        <v>1755</v>
      </c>
      <c r="B184" s="48" t="s">
        <v>1756</v>
      </c>
      <c r="C184" s="48" t="s">
        <v>1060</v>
      </c>
      <c r="D184">
        <v>603</v>
      </c>
      <c r="X184" s="51"/>
      <c r="Y184" s="51"/>
      <c r="Z184" s="52" t="s">
        <v>1757</v>
      </c>
      <c r="AA184" s="52" t="e">
        <v>#N/A</v>
      </c>
      <c r="AB184" s="52" t="e">
        <v>#N/A</v>
      </c>
      <c r="AC184" s="54" t="s">
        <v>1758</v>
      </c>
      <c r="AD184">
        <f>COUNTIF(Z:Z,sectionsubsection_download[[#This Row],[Title]])</f>
        <v>1</v>
      </c>
    </row>
    <row r="185" spans="1:30" ht="87" x14ac:dyDescent="0.35">
      <c r="A185" t="s">
        <v>1759</v>
      </c>
      <c r="B185" s="48" t="s">
        <v>1760</v>
      </c>
      <c r="C185" s="48" t="s">
        <v>1761</v>
      </c>
      <c r="D185">
        <v>604</v>
      </c>
      <c r="X185" s="52"/>
      <c r="Y185" s="52"/>
      <c r="Z185" s="52" t="s">
        <v>1762</v>
      </c>
      <c r="AA185" s="52" t="e">
        <v>#N/A</v>
      </c>
      <c r="AB185" s="52" t="e">
        <v>#N/A</v>
      </c>
      <c r="AC185" s="53" t="s">
        <v>1763</v>
      </c>
      <c r="AD185">
        <f>COUNTIF(Z:Z,sectionsubsection_download[[#This Row],[Title]])</f>
        <v>1</v>
      </c>
    </row>
    <row r="186" spans="1:30" ht="87" x14ac:dyDescent="0.35">
      <c r="A186" t="s">
        <v>376</v>
      </c>
      <c r="B186" s="48" t="s">
        <v>1764</v>
      </c>
      <c r="C186" s="48" t="s">
        <v>1060</v>
      </c>
      <c r="D186">
        <v>701</v>
      </c>
      <c r="X186" s="51"/>
      <c r="Y186" s="51"/>
      <c r="Z186" s="52" t="s">
        <v>1765</v>
      </c>
      <c r="AA186" s="52" t="e">
        <v>#N/A</v>
      </c>
      <c r="AB186" s="52" t="e">
        <v>#N/A</v>
      </c>
      <c r="AC186" s="54" t="s">
        <v>1766</v>
      </c>
      <c r="AD186">
        <f>COUNTIF(Z:Z,sectionsubsection_download[[#This Row],[Title]])</f>
        <v>1</v>
      </c>
    </row>
    <row r="187" spans="1:30" ht="116" x14ac:dyDescent="0.35">
      <c r="A187" t="s">
        <v>1767</v>
      </c>
      <c r="B187" s="48" t="s">
        <v>1768</v>
      </c>
      <c r="C187" s="48" t="s">
        <v>1060</v>
      </c>
      <c r="D187">
        <v>701</v>
      </c>
      <c r="X187" s="52"/>
      <c r="Y187" s="52"/>
      <c r="Z187" s="52" t="s">
        <v>1769</v>
      </c>
      <c r="AA187" s="52" t="e">
        <v>#N/A</v>
      </c>
      <c r="AB187" s="52" t="e">
        <v>#N/A</v>
      </c>
      <c r="AC187" s="53" t="s">
        <v>1770</v>
      </c>
      <c r="AD187">
        <f>COUNTIF(Z:Z,sectionsubsection_download[[#This Row],[Title]])</f>
        <v>1</v>
      </c>
    </row>
    <row r="188" spans="1:30" ht="43.5" x14ac:dyDescent="0.35">
      <c r="A188" t="s">
        <v>294</v>
      </c>
      <c r="B188" s="48" t="s">
        <v>1771</v>
      </c>
      <c r="C188" s="48" t="s">
        <v>1060</v>
      </c>
      <c r="D188">
        <v>702</v>
      </c>
      <c r="X188" s="51"/>
      <c r="Y188" s="51"/>
      <c r="Z188" s="52" t="s">
        <v>1772</v>
      </c>
      <c r="AA188" s="52" t="e">
        <v>#N/A</v>
      </c>
      <c r="AB188" s="52" t="e">
        <v>#N/A</v>
      </c>
      <c r="AC188" s="54" t="s">
        <v>1773</v>
      </c>
      <c r="AD188">
        <f>COUNTIF(Z:Z,sectionsubsection_download[[#This Row],[Title]])</f>
        <v>1</v>
      </c>
    </row>
    <row r="189" spans="1:30" ht="58" x14ac:dyDescent="0.35">
      <c r="A189" t="s">
        <v>1774</v>
      </c>
      <c r="B189" s="48" t="s">
        <v>1775</v>
      </c>
      <c r="C189" s="48" t="s">
        <v>1060</v>
      </c>
      <c r="D189">
        <v>702</v>
      </c>
      <c r="X189" s="52"/>
      <c r="Y189" s="52"/>
      <c r="Z189" s="52" t="s">
        <v>1776</v>
      </c>
      <c r="AA189" s="52" t="e">
        <v>#N/A</v>
      </c>
      <c r="AB189" s="52" t="e">
        <v>#N/A</v>
      </c>
      <c r="AC189" s="53" t="s">
        <v>1777</v>
      </c>
      <c r="AD189">
        <f>COUNTIF(Z:Z,sectionsubsection_download[[#This Row],[Title]])</f>
        <v>1</v>
      </c>
    </row>
    <row r="190" spans="1:30" ht="72.5" x14ac:dyDescent="0.35">
      <c r="A190" t="s">
        <v>186</v>
      </c>
      <c r="B190" s="48" t="s">
        <v>1778</v>
      </c>
      <c r="C190" s="48" t="s">
        <v>1060</v>
      </c>
      <c r="D190">
        <v>703</v>
      </c>
      <c r="X190" s="51"/>
      <c r="Y190" s="51"/>
      <c r="Z190" s="52" t="s">
        <v>1779</v>
      </c>
      <c r="AA190" s="52" t="e">
        <v>#N/A</v>
      </c>
      <c r="AB190" s="52" t="e">
        <v>#N/A</v>
      </c>
      <c r="AC190" s="54" t="s">
        <v>1780</v>
      </c>
      <c r="AD190">
        <f>COUNTIF(Z:Z,sectionsubsection_download[[#This Row],[Title]])</f>
        <v>1</v>
      </c>
    </row>
    <row r="191" spans="1:30" ht="29" x14ac:dyDescent="0.35">
      <c r="A191" t="s">
        <v>1781</v>
      </c>
      <c r="B191" s="48" t="s">
        <v>1782</v>
      </c>
      <c r="C191" s="48" t="s">
        <v>1060</v>
      </c>
      <c r="D191">
        <v>703</v>
      </c>
      <c r="X191" s="52"/>
      <c r="Y191" s="52"/>
      <c r="Z191" s="52" t="s">
        <v>1783</v>
      </c>
      <c r="AA191" s="52" t="e">
        <v>#N/A</v>
      </c>
      <c r="AB191" s="52" t="e">
        <v>#N/A</v>
      </c>
      <c r="AC191" s="53" t="s">
        <v>1784</v>
      </c>
      <c r="AD191">
        <f>COUNTIF(Z:Z,sectionsubsection_download[[#This Row],[Title]])</f>
        <v>1</v>
      </c>
    </row>
    <row r="192" spans="1:30" ht="145" x14ac:dyDescent="0.35">
      <c r="A192" t="s">
        <v>267</v>
      </c>
      <c r="B192" s="48" t="s">
        <v>1785</v>
      </c>
      <c r="C192" s="48" t="s">
        <v>1060</v>
      </c>
      <c r="D192">
        <v>704</v>
      </c>
      <c r="X192" s="51"/>
      <c r="Y192" s="51"/>
      <c r="Z192" s="52" t="s">
        <v>1786</v>
      </c>
      <c r="AA192" s="52" t="e">
        <v>#N/A</v>
      </c>
      <c r="AB192" s="52" t="e">
        <v>#N/A</v>
      </c>
      <c r="AC192" s="54" t="s">
        <v>1787</v>
      </c>
      <c r="AD192">
        <f>COUNTIF(Z:Z,sectionsubsection_download[[#This Row],[Title]])</f>
        <v>1</v>
      </c>
    </row>
    <row r="193" spans="1:30" ht="72.5" x14ac:dyDescent="0.35">
      <c r="A193" t="s">
        <v>1788</v>
      </c>
      <c r="B193" s="48" t="s">
        <v>1789</v>
      </c>
      <c r="C193" s="48" t="s">
        <v>1060</v>
      </c>
      <c r="D193">
        <v>704</v>
      </c>
      <c r="X193" s="52"/>
      <c r="Y193" s="52"/>
      <c r="Z193" s="52" t="s">
        <v>1790</v>
      </c>
      <c r="AA193" s="52" t="e">
        <v>#N/A</v>
      </c>
      <c r="AB193" s="52" t="e">
        <v>#N/A</v>
      </c>
      <c r="AC193" s="53" t="s">
        <v>1791</v>
      </c>
      <c r="AD193">
        <f>COUNTIF(Z:Z,sectionsubsection_download[[#This Row],[Title]])</f>
        <v>1</v>
      </c>
    </row>
    <row r="194" spans="1:30" ht="72.5" x14ac:dyDescent="0.35">
      <c r="A194" t="s">
        <v>66</v>
      </c>
      <c r="B194" s="48" t="s">
        <v>1792</v>
      </c>
      <c r="C194" s="48" t="s">
        <v>1060</v>
      </c>
      <c r="D194">
        <v>705</v>
      </c>
      <c r="X194" s="51"/>
      <c r="Y194" s="51"/>
      <c r="Z194" s="52" t="s">
        <v>1793</v>
      </c>
      <c r="AA194" s="52" t="e">
        <v>#N/A</v>
      </c>
      <c r="AB194" s="52" t="e">
        <v>#N/A</v>
      </c>
      <c r="AC194" s="54" t="s">
        <v>1794</v>
      </c>
      <c r="AD194">
        <f>COUNTIF(Z:Z,sectionsubsection_download[[#This Row],[Title]])</f>
        <v>1</v>
      </c>
    </row>
    <row r="195" spans="1:30" ht="87" x14ac:dyDescent="0.35">
      <c r="A195" t="s">
        <v>1795</v>
      </c>
      <c r="B195" s="48" t="s">
        <v>1796</v>
      </c>
      <c r="C195" s="48" t="s">
        <v>1060</v>
      </c>
      <c r="D195">
        <v>705</v>
      </c>
      <c r="X195" s="52"/>
      <c r="Y195" s="52"/>
      <c r="Z195" s="52" t="s">
        <v>1797</v>
      </c>
      <c r="AA195" s="52" t="e">
        <v>#N/A</v>
      </c>
      <c r="AB195" s="52" t="e">
        <v>#N/A</v>
      </c>
      <c r="AC195" s="53" t="s">
        <v>1798</v>
      </c>
      <c r="AD195">
        <f>COUNTIF(Z:Z,sectionsubsection_download[[#This Row],[Title]])</f>
        <v>1</v>
      </c>
    </row>
    <row r="196" spans="1:30" ht="101.5" x14ac:dyDescent="0.35">
      <c r="A196" t="s">
        <v>115</v>
      </c>
      <c r="B196" s="48" t="s">
        <v>1799</v>
      </c>
      <c r="C196" t="s">
        <v>1060</v>
      </c>
      <c r="D196">
        <v>706</v>
      </c>
      <c r="X196" s="51"/>
      <c r="Y196" s="51"/>
      <c r="Z196" s="52" t="s">
        <v>1800</v>
      </c>
      <c r="AA196" s="52" t="e">
        <v>#N/A</v>
      </c>
      <c r="AB196" s="52" t="e">
        <v>#N/A</v>
      </c>
      <c r="AC196" s="54" t="s">
        <v>1801</v>
      </c>
      <c r="AD196">
        <f>COUNTIF(Z:Z,sectionsubsection_download[[#This Row],[Title]])</f>
        <v>1</v>
      </c>
    </row>
    <row r="197" spans="1:30" ht="275.5" x14ac:dyDescent="0.35">
      <c r="A197" t="s">
        <v>1802</v>
      </c>
      <c r="B197" s="48" t="s">
        <v>1803</v>
      </c>
      <c r="C197" s="48" t="s">
        <v>1804</v>
      </c>
      <c r="D197">
        <v>706</v>
      </c>
      <c r="X197" s="52"/>
      <c r="Y197" s="52"/>
      <c r="Z197" s="52" t="s">
        <v>1805</v>
      </c>
      <c r="AA197" s="52" t="e">
        <v>#N/A</v>
      </c>
      <c r="AB197" s="52" t="e">
        <v>#N/A</v>
      </c>
      <c r="AC197" s="53" t="s">
        <v>1806</v>
      </c>
      <c r="AD197">
        <f>COUNTIF(Z:Z,sectionsubsection_download[[#This Row],[Title]])</f>
        <v>1</v>
      </c>
    </row>
    <row r="198" spans="1:30" ht="87" x14ac:dyDescent="0.35">
      <c r="A198" t="s">
        <v>223</v>
      </c>
      <c r="B198" s="48" t="s">
        <v>1807</v>
      </c>
      <c r="C198" s="48" t="s">
        <v>1060</v>
      </c>
      <c r="D198">
        <v>707</v>
      </c>
      <c r="X198" s="51"/>
      <c r="Y198" s="51"/>
      <c r="Z198" s="52" t="s">
        <v>1808</v>
      </c>
      <c r="AA198" s="52" t="e">
        <v>#N/A</v>
      </c>
      <c r="AB198" s="52" t="e">
        <v>#N/A</v>
      </c>
      <c r="AC198" s="54" t="s">
        <v>1809</v>
      </c>
      <c r="AD198">
        <f>COUNTIF(Z:Z,sectionsubsection_download[[#This Row],[Title]])</f>
        <v>1</v>
      </c>
    </row>
    <row r="199" spans="1:30" ht="72.5" x14ac:dyDescent="0.35">
      <c r="A199" t="s">
        <v>274</v>
      </c>
      <c r="B199" s="48" t="s">
        <v>1810</v>
      </c>
      <c r="C199" s="48" t="s">
        <v>1060</v>
      </c>
      <c r="D199">
        <v>708</v>
      </c>
      <c r="X199" s="52"/>
      <c r="Y199" s="52"/>
      <c r="Z199" s="52" t="s">
        <v>1811</v>
      </c>
      <c r="AA199" s="52" t="e">
        <v>#N/A</v>
      </c>
      <c r="AB199" s="52" t="e">
        <v>#N/A</v>
      </c>
      <c r="AC199" s="53" t="s">
        <v>1812</v>
      </c>
      <c r="AD199">
        <f>COUNTIF(Z:Z,sectionsubsection_download[[#This Row],[Title]])</f>
        <v>1</v>
      </c>
    </row>
    <row r="200" spans="1:30" ht="43.5" x14ac:dyDescent="0.35">
      <c r="A200" t="s">
        <v>446</v>
      </c>
      <c r="B200" s="48" t="s">
        <v>1813</v>
      </c>
      <c r="C200" s="48" t="s">
        <v>1060</v>
      </c>
      <c r="D200">
        <v>709</v>
      </c>
      <c r="X200" s="51"/>
      <c r="Y200" s="51"/>
      <c r="Z200" s="52" t="s">
        <v>1814</v>
      </c>
      <c r="AA200" s="52" t="e">
        <v>#N/A</v>
      </c>
      <c r="AB200" s="52" t="e">
        <v>#N/A</v>
      </c>
      <c r="AC200" s="54" t="s">
        <v>1815</v>
      </c>
      <c r="AD200">
        <f>COUNTIF(Z:Z,sectionsubsection_download[[#This Row],[Title]])</f>
        <v>1</v>
      </c>
    </row>
    <row r="201" spans="1:30" ht="58" x14ac:dyDescent="0.35">
      <c r="A201" t="s">
        <v>827</v>
      </c>
      <c r="B201" s="48" t="s">
        <v>1816</v>
      </c>
      <c r="C201" s="48" t="s">
        <v>1060</v>
      </c>
      <c r="D201">
        <v>801</v>
      </c>
      <c r="X201" s="52"/>
      <c r="Y201" s="52"/>
      <c r="Z201" s="52" t="s">
        <v>1817</v>
      </c>
      <c r="AA201" s="52" t="e">
        <v>#N/A</v>
      </c>
      <c r="AB201" s="52" t="e">
        <v>#N/A</v>
      </c>
      <c r="AC201" s="53" t="s">
        <v>1818</v>
      </c>
      <c r="AD201">
        <f>COUNTIF(Z:Z,sectionsubsection_download[[#This Row],[Title]])</f>
        <v>1</v>
      </c>
    </row>
    <row r="202" spans="1:30" ht="72.5" x14ac:dyDescent="0.35">
      <c r="A202" t="s">
        <v>202</v>
      </c>
      <c r="B202" s="48" t="s">
        <v>1819</v>
      </c>
      <c r="C202" s="48" t="s">
        <v>1060</v>
      </c>
      <c r="D202">
        <v>802</v>
      </c>
      <c r="X202" s="51"/>
      <c r="Y202" s="51"/>
      <c r="Z202" s="52" t="s">
        <v>1820</v>
      </c>
      <c r="AA202" s="52" t="e">
        <v>#N/A</v>
      </c>
      <c r="AB202" s="52" t="e">
        <v>#N/A</v>
      </c>
      <c r="AC202" s="54" t="s">
        <v>1821</v>
      </c>
      <c r="AD202">
        <f>COUNTIF(Z:Z,sectionsubsection_download[[#This Row],[Title]])</f>
        <v>1</v>
      </c>
    </row>
    <row r="203" spans="1:30" ht="72.5" x14ac:dyDescent="0.35">
      <c r="A203" t="s">
        <v>216</v>
      </c>
      <c r="B203" s="48" t="s">
        <v>1822</v>
      </c>
      <c r="C203" s="48" t="s">
        <v>1060</v>
      </c>
      <c r="D203">
        <v>1201</v>
      </c>
      <c r="X203" s="52"/>
      <c r="Y203" s="52"/>
      <c r="Z203" s="52" t="s">
        <v>1823</v>
      </c>
      <c r="AA203" s="52" t="e">
        <v>#N/A</v>
      </c>
      <c r="AB203" s="52" t="e">
        <v>#N/A</v>
      </c>
      <c r="AC203" s="53" t="s">
        <v>1824</v>
      </c>
      <c r="AD203">
        <f>COUNTIF(Z:Z,sectionsubsection_download[[#This Row],[Title]])</f>
        <v>1</v>
      </c>
    </row>
    <row r="204" spans="1:30" ht="58" x14ac:dyDescent="0.35">
      <c r="A204" t="s">
        <v>713</v>
      </c>
      <c r="B204" s="48" t="s">
        <v>1825</v>
      </c>
      <c r="C204" s="48" t="s">
        <v>1060</v>
      </c>
      <c r="D204">
        <v>1202</v>
      </c>
      <c r="X204" s="51"/>
      <c r="Y204" s="51"/>
      <c r="Z204" s="52" t="s">
        <v>1826</v>
      </c>
      <c r="AA204" s="52" t="e">
        <v>#N/A</v>
      </c>
      <c r="AB204" s="52" t="e">
        <v>#N/A</v>
      </c>
      <c r="AC204" s="54" t="s">
        <v>1827</v>
      </c>
      <c r="AD204">
        <f>COUNTIF(Z:Z,sectionsubsection_download[[#This Row],[Title]])</f>
        <v>1</v>
      </c>
    </row>
    <row r="205" spans="1:30" ht="87" x14ac:dyDescent="0.35">
      <c r="A205" t="s">
        <v>694</v>
      </c>
      <c r="B205" s="48" t="s">
        <v>1828</v>
      </c>
      <c r="C205" s="48" t="s">
        <v>1060</v>
      </c>
      <c r="D205">
        <v>1203</v>
      </c>
      <c r="X205" s="52"/>
      <c r="Y205" s="52"/>
      <c r="Z205" s="52" t="s">
        <v>1829</v>
      </c>
      <c r="AA205" s="52" t="e">
        <v>#N/A</v>
      </c>
      <c r="AB205" s="52" t="e">
        <v>#N/A</v>
      </c>
      <c r="AC205" s="53" t="s">
        <v>1830</v>
      </c>
      <c r="AD205">
        <f>COUNTIF(Z:Z,sectionsubsection_download[[#This Row],[Title]])</f>
        <v>1</v>
      </c>
    </row>
    <row r="206" spans="1:30" ht="188.5" x14ac:dyDescent="0.35">
      <c r="A206" t="s">
        <v>1831</v>
      </c>
      <c r="B206" s="48" t="s">
        <v>1832</v>
      </c>
      <c r="C206" s="48" t="s">
        <v>1833</v>
      </c>
      <c r="D206">
        <v>1801</v>
      </c>
      <c r="X206" s="51"/>
      <c r="Y206" s="51"/>
      <c r="Z206" s="52" t="s">
        <v>1834</v>
      </c>
      <c r="AA206" s="52" t="e">
        <v>#N/A</v>
      </c>
      <c r="AB206" s="52" t="e">
        <v>#N/A</v>
      </c>
      <c r="AC206" s="54" t="s">
        <v>1835</v>
      </c>
      <c r="AD206">
        <f>COUNTIF(Z:Z,sectionsubsection_download[[#This Row],[Title]])</f>
        <v>1</v>
      </c>
    </row>
    <row r="207" spans="1:30" ht="58" x14ac:dyDescent="0.35">
      <c r="A207" t="s">
        <v>1836</v>
      </c>
      <c r="B207" s="48" t="s">
        <v>1837</v>
      </c>
      <c r="C207" s="48" t="s">
        <v>1060</v>
      </c>
      <c r="D207">
        <v>1802</v>
      </c>
      <c r="X207" s="52"/>
      <c r="Y207" s="52"/>
      <c r="Z207" s="52" t="s">
        <v>1838</v>
      </c>
      <c r="AA207" s="52" t="e">
        <v>#N/A</v>
      </c>
      <c r="AB207" s="52" t="e">
        <v>#N/A</v>
      </c>
      <c r="AC207" s="53" t="s">
        <v>1839</v>
      </c>
      <c r="AD207">
        <f>COUNTIF(Z:Z,sectionsubsection_download[[#This Row],[Title]])</f>
        <v>1</v>
      </c>
    </row>
    <row r="208" spans="1:30" ht="174" x14ac:dyDescent="0.35">
      <c r="A208" t="s">
        <v>1840</v>
      </c>
      <c r="B208" s="48" t="s">
        <v>1841</v>
      </c>
      <c r="C208" s="48" t="s">
        <v>1842</v>
      </c>
      <c r="D208">
        <v>1803</v>
      </c>
      <c r="X208" s="51"/>
      <c r="Y208" s="51"/>
      <c r="Z208" s="52" t="s">
        <v>1843</v>
      </c>
      <c r="AA208" s="52" t="e">
        <v>#N/A</v>
      </c>
      <c r="AB208" s="52" t="e">
        <v>#N/A</v>
      </c>
      <c r="AC208" s="54" t="s">
        <v>1844</v>
      </c>
      <c r="AD208">
        <f>COUNTIF(Z:Z,sectionsubsection_download[[#This Row],[Title]])</f>
        <v>1</v>
      </c>
    </row>
    <row r="209" spans="1:30" ht="58" x14ac:dyDescent="0.35">
      <c r="A209" t="s">
        <v>1845</v>
      </c>
      <c r="B209" s="48" t="s">
        <v>1846</v>
      </c>
      <c r="C209" s="48" t="s">
        <v>1060</v>
      </c>
      <c r="D209">
        <v>1901</v>
      </c>
      <c r="X209" s="52"/>
      <c r="Y209" s="52"/>
      <c r="Z209" s="52" t="s">
        <v>1847</v>
      </c>
      <c r="AA209" s="52" t="e">
        <v>#N/A</v>
      </c>
      <c r="AB209" s="52" t="e">
        <v>#N/A</v>
      </c>
      <c r="AC209" s="53" t="s">
        <v>1848</v>
      </c>
      <c r="AD209">
        <f>COUNTIF(Z:Z,sectionsubsection_download[[#This Row],[Title]])</f>
        <v>1</v>
      </c>
    </row>
    <row r="210" spans="1:30" ht="87" x14ac:dyDescent="0.35">
      <c r="A210" t="s">
        <v>1849</v>
      </c>
      <c r="B210" s="48" t="s">
        <v>1850</v>
      </c>
      <c r="C210" s="48" t="s">
        <v>1060</v>
      </c>
      <c r="D210">
        <v>1902</v>
      </c>
      <c r="X210" s="51"/>
      <c r="Y210" s="51"/>
      <c r="Z210" s="52" t="s">
        <v>1851</v>
      </c>
      <c r="AA210" s="52" t="e">
        <v>#N/A</v>
      </c>
      <c r="AB210" s="52" t="e">
        <v>#N/A</v>
      </c>
      <c r="AC210" s="54" t="s">
        <v>1852</v>
      </c>
      <c r="AD210">
        <f>COUNTIF(Z:Z,sectionsubsection_download[[#This Row],[Title]])</f>
        <v>1</v>
      </c>
    </row>
    <row r="211" spans="1:30" ht="87" x14ac:dyDescent="0.35">
      <c r="A211" t="s">
        <v>1853</v>
      </c>
      <c r="B211" s="48" t="s">
        <v>1854</v>
      </c>
      <c r="C211" s="48" t="s">
        <v>1060</v>
      </c>
      <c r="D211">
        <v>1903</v>
      </c>
      <c r="X211" s="52"/>
      <c r="Y211" s="52"/>
      <c r="Z211" s="52" t="s">
        <v>1855</v>
      </c>
      <c r="AA211" s="52" t="e">
        <v>#N/A</v>
      </c>
      <c r="AB211" s="52" t="e">
        <v>#N/A</v>
      </c>
      <c r="AC211" s="53" t="s">
        <v>1856</v>
      </c>
      <c r="AD211">
        <f>COUNTIF(Z:Z,sectionsubsection_download[[#This Row],[Title]])</f>
        <v>1</v>
      </c>
    </row>
    <row r="212" spans="1:30" ht="72.5" x14ac:dyDescent="0.35">
      <c r="A212" t="s">
        <v>1857</v>
      </c>
      <c r="B212" s="48" t="s">
        <v>1858</v>
      </c>
      <c r="C212" s="48" t="s">
        <v>1060</v>
      </c>
      <c r="D212">
        <v>2001</v>
      </c>
      <c r="X212" s="51"/>
      <c r="Y212" s="51"/>
      <c r="Z212" s="52" t="s">
        <v>1859</v>
      </c>
      <c r="AA212" s="52" t="e">
        <v>#N/A</v>
      </c>
      <c r="AB212" s="52" t="e">
        <v>#N/A</v>
      </c>
      <c r="AC212" s="54" t="s">
        <v>1860</v>
      </c>
      <c r="AD212">
        <f>COUNTIF(Z:Z,sectionsubsection_download[[#This Row],[Title]])</f>
        <v>1</v>
      </c>
    </row>
    <row r="213" spans="1:30" ht="72.5" x14ac:dyDescent="0.35">
      <c r="A213" t="s">
        <v>1861</v>
      </c>
      <c r="B213" s="48" t="s">
        <v>1862</v>
      </c>
      <c r="C213" s="48" t="s">
        <v>1060</v>
      </c>
      <c r="D213">
        <v>2001</v>
      </c>
      <c r="X213" s="52"/>
      <c r="Y213" s="52"/>
      <c r="Z213" s="52" t="s">
        <v>1863</v>
      </c>
      <c r="AA213" s="52" t="e">
        <v>#N/A</v>
      </c>
      <c r="AB213" s="52" t="e">
        <v>#N/A</v>
      </c>
      <c r="AC213" s="53" t="s">
        <v>1864</v>
      </c>
      <c r="AD213">
        <f>COUNTIF(Z:Z,sectionsubsection_download[[#This Row],[Title]])</f>
        <v>1</v>
      </c>
    </row>
    <row r="214" spans="1:30" ht="72.5" x14ac:dyDescent="0.35">
      <c r="A214" t="s">
        <v>1865</v>
      </c>
      <c r="B214" s="48" t="s">
        <v>1866</v>
      </c>
      <c r="C214" t="s">
        <v>1060</v>
      </c>
      <c r="D214">
        <v>2001</v>
      </c>
      <c r="X214" s="51"/>
      <c r="Y214" s="51"/>
      <c r="Z214" s="52" t="s">
        <v>1867</v>
      </c>
      <c r="AA214" s="52" t="e">
        <v>#N/A</v>
      </c>
      <c r="AB214" s="52" t="e">
        <v>#N/A</v>
      </c>
      <c r="AC214" s="54" t="s">
        <v>1868</v>
      </c>
      <c r="AD214">
        <f>COUNTIF(Z:Z,sectionsubsection_download[[#This Row],[Title]])</f>
        <v>1</v>
      </c>
    </row>
    <row r="215" spans="1:30" ht="58" x14ac:dyDescent="0.35">
      <c r="A215" t="s">
        <v>1869</v>
      </c>
      <c r="B215" s="48" t="s">
        <v>1870</v>
      </c>
      <c r="C215" s="48" t="s">
        <v>1060</v>
      </c>
      <c r="D215">
        <v>2002</v>
      </c>
      <c r="X215" s="52"/>
      <c r="Y215" s="52"/>
      <c r="Z215" s="52" t="s">
        <v>1871</v>
      </c>
      <c r="AA215" s="52" t="e">
        <v>#N/A</v>
      </c>
      <c r="AB215" s="52" t="e">
        <v>#N/A</v>
      </c>
      <c r="AC215" s="53" t="s">
        <v>1872</v>
      </c>
      <c r="AD215">
        <f>COUNTIF(Z:Z,sectionsubsection_download[[#This Row],[Title]])</f>
        <v>1</v>
      </c>
    </row>
    <row r="216" spans="1:30" ht="101.5" x14ac:dyDescent="0.35">
      <c r="A216" t="s">
        <v>1873</v>
      </c>
      <c r="B216" s="48" t="s">
        <v>1874</v>
      </c>
      <c r="C216" s="48" t="s">
        <v>1060</v>
      </c>
      <c r="D216">
        <v>2002</v>
      </c>
      <c r="X216" s="51"/>
      <c r="Y216" s="51"/>
      <c r="Z216" s="52" t="s">
        <v>1875</v>
      </c>
      <c r="AA216" s="52" t="e">
        <v>#N/A</v>
      </c>
      <c r="AB216" s="52" t="e">
        <v>#N/A</v>
      </c>
      <c r="AC216" s="54" t="s">
        <v>1876</v>
      </c>
      <c r="AD216">
        <f>COUNTIF(Z:Z,sectionsubsection_download[[#This Row],[Title]])</f>
        <v>1</v>
      </c>
    </row>
    <row r="217" spans="1:30" ht="72.5" x14ac:dyDescent="0.35">
      <c r="A217" t="s">
        <v>1877</v>
      </c>
      <c r="B217" s="48" t="s">
        <v>1878</v>
      </c>
      <c r="C217" t="s">
        <v>1060</v>
      </c>
      <c r="D217">
        <v>2002</v>
      </c>
      <c r="X217" s="52"/>
      <c r="Y217" s="52"/>
      <c r="Z217" s="52" t="s">
        <v>1879</v>
      </c>
      <c r="AA217" s="52" t="e">
        <v>#N/A</v>
      </c>
      <c r="AB217" s="52" t="e">
        <v>#N/A</v>
      </c>
      <c r="AC217" s="53" t="s">
        <v>1880</v>
      </c>
      <c r="AD217">
        <f>COUNTIF(Z:Z,sectionsubsection_download[[#This Row],[Title]])</f>
        <v>1</v>
      </c>
    </row>
    <row r="218" spans="1:30" ht="87" x14ac:dyDescent="0.35">
      <c r="A218" t="s">
        <v>1881</v>
      </c>
      <c r="B218" s="48" t="s">
        <v>1882</v>
      </c>
      <c r="C218" s="48" t="s">
        <v>1060</v>
      </c>
      <c r="D218">
        <v>2003</v>
      </c>
      <c r="X218" s="51"/>
      <c r="Y218" s="51"/>
      <c r="Z218" s="52" t="s">
        <v>1883</v>
      </c>
      <c r="AA218" s="52" t="e">
        <v>#N/A</v>
      </c>
      <c r="AB218" s="52" t="e">
        <v>#N/A</v>
      </c>
      <c r="AC218" s="54" t="s">
        <v>1884</v>
      </c>
      <c r="AD218">
        <f>COUNTIF(Z:Z,sectionsubsection_download[[#This Row],[Title]])</f>
        <v>1</v>
      </c>
    </row>
    <row r="219" spans="1:30" ht="43.5" x14ac:dyDescent="0.35">
      <c r="A219" t="s">
        <v>1885</v>
      </c>
      <c r="B219" s="48" t="s">
        <v>1886</v>
      </c>
      <c r="C219" s="48" t="s">
        <v>1060</v>
      </c>
      <c r="D219">
        <v>2003</v>
      </c>
      <c r="X219" s="52"/>
      <c r="Y219" s="52"/>
      <c r="Z219" s="52" t="s">
        <v>1887</v>
      </c>
      <c r="AA219" s="52" t="e">
        <v>#N/A</v>
      </c>
      <c r="AB219" s="52" t="e">
        <v>#N/A</v>
      </c>
      <c r="AC219" s="53" t="s">
        <v>1888</v>
      </c>
      <c r="AD219">
        <f>COUNTIF(Z:Z,sectionsubsection_download[[#This Row],[Title]])</f>
        <v>1</v>
      </c>
    </row>
    <row r="220" spans="1:30" ht="14.5" customHeight="1" x14ac:dyDescent="0.35">
      <c r="A220" t="s">
        <v>1889</v>
      </c>
      <c r="B220" s="48" t="s">
        <v>1890</v>
      </c>
      <c r="C220" t="s">
        <v>1060</v>
      </c>
      <c r="D220">
        <v>2003</v>
      </c>
      <c r="X220" s="51"/>
      <c r="Y220" s="51"/>
      <c r="Z220" s="52" t="s">
        <v>1891</v>
      </c>
      <c r="AA220" s="52" t="e">
        <v>#N/A</v>
      </c>
      <c r="AB220" s="52" t="e">
        <v>#N/A</v>
      </c>
      <c r="AC220" s="54" t="s">
        <v>1892</v>
      </c>
      <c r="AD220">
        <f>COUNTIF(Z:Z,sectionsubsection_download[[#This Row],[Title]])</f>
        <v>1</v>
      </c>
    </row>
    <row r="221" spans="1:30" ht="43.5" x14ac:dyDescent="0.35">
      <c r="A221" t="s">
        <v>1893</v>
      </c>
      <c r="B221" s="48" t="s">
        <v>1894</v>
      </c>
      <c r="C221" s="48" t="s">
        <v>1060</v>
      </c>
      <c r="D221">
        <v>2004</v>
      </c>
      <c r="X221" s="52"/>
      <c r="Y221" s="52"/>
      <c r="Z221" s="52" t="s">
        <v>1895</v>
      </c>
      <c r="AA221" s="52" t="e">
        <v>#N/A</v>
      </c>
      <c r="AB221" s="52" t="e">
        <v>#N/A</v>
      </c>
      <c r="AC221" s="53" t="s">
        <v>1896</v>
      </c>
      <c r="AD221">
        <f>COUNTIF(Z:Z,sectionsubsection_download[[#This Row],[Title]])</f>
        <v>1</v>
      </c>
    </row>
    <row r="222" spans="1:30" ht="43.5" x14ac:dyDescent="0.35">
      <c r="A222" t="s">
        <v>1897</v>
      </c>
      <c r="B222" s="48" t="s">
        <v>1898</v>
      </c>
      <c r="C222" s="48" t="s">
        <v>1060</v>
      </c>
      <c r="D222">
        <v>2004</v>
      </c>
      <c r="X222" s="51"/>
      <c r="Y222" s="51"/>
      <c r="Z222" s="52" t="s">
        <v>1899</v>
      </c>
      <c r="AA222" s="52" t="e">
        <v>#N/A</v>
      </c>
      <c r="AB222" s="52" t="e">
        <v>#N/A</v>
      </c>
      <c r="AC222" s="54" t="s">
        <v>1900</v>
      </c>
      <c r="AD222">
        <f>COUNTIF(Z:Z,sectionsubsection_download[[#This Row],[Title]])</f>
        <v>1</v>
      </c>
    </row>
    <row r="223" spans="1:30" ht="58" x14ac:dyDescent="0.35">
      <c r="A223" t="s">
        <v>1901</v>
      </c>
      <c r="B223" s="48" t="s">
        <v>1902</v>
      </c>
      <c r="C223" t="s">
        <v>1060</v>
      </c>
      <c r="D223">
        <v>2004</v>
      </c>
      <c r="X223" s="52"/>
      <c r="Y223" s="52"/>
      <c r="Z223" s="52" t="s">
        <v>1903</v>
      </c>
      <c r="AA223" s="52" t="e">
        <v>#N/A</v>
      </c>
      <c r="AB223" s="52" t="e">
        <v>#N/A</v>
      </c>
      <c r="AC223" s="53" t="s">
        <v>1904</v>
      </c>
      <c r="AD223">
        <f>COUNTIF(Z:Z,sectionsubsection_download[[#This Row],[Title]])</f>
        <v>1</v>
      </c>
    </row>
    <row r="224" spans="1:30" ht="29" x14ac:dyDescent="0.35">
      <c r="A224" t="s">
        <v>1905</v>
      </c>
      <c r="B224" s="48" t="s">
        <v>1906</v>
      </c>
      <c r="C224" s="48" t="s">
        <v>1060</v>
      </c>
      <c r="D224">
        <v>2005</v>
      </c>
      <c r="X224" s="51"/>
      <c r="Y224" s="51"/>
      <c r="Z224" s="52" t="s">
        <v>1907</v>
      </c>
      <c r="AA224" s="52" t="e">
        <v>#N/A</v>
      </c>
      <c r="AB224" s="52" t="e">
        <v>#N/A</v>
      </c>
      <c r="AC224" s="54" t="s">
        <v>1908</v>
      </c>
      <c r="AD224">
        <f>COUNTIF(Z:Z,sectionsubsection_download[[#This Row],[Title]])</f>
        <v>1</v>
      </c>
    </row>
    <row r="225" spans="1:30" ht="58" x14ac:dyDescent="0.35">
      <c r="A225" t="s">
        <v>1909</v>
      </c>
      <c r="B225" s="48" t="s">
        <v>1910</v>
      </c>
      <c r="C225" s="48" t="s">
        <v>1060</v>
      </c>
      <c r="D225">
        <v>2006</v>
      </c>
      <c r="X225" s="52"/>
      <c r="Y225" s="52"/>
      <c r="Z225" s="52" t="s">
        <v>1911</v>
      </c>
      <c r="AA225" s="52" t="e">
        <v>#N/A</v>
      </c>
      <c r="AB225" s="52" t="e">
        <v>#N/A</v>
      </c>
      <c r="AC225" s="53" t="s">
        <v>1912</v>
      </c>
      <c r="AD225">
        <f>COUNTIF(Z:Z,sectionsubsection_download[[#This Row],[Title]])</f>
        <v>1</v>
      </c>
    </row>
    <row r="226" spans="1:30" ht="29" x14ac:dyDescent="0.35">
      <c r="A226" t="s">
        <v>1913</v>
      </c>
      <c r="B226" s="48" t="s">
        <v>1914</v>
      </c>
      <c r="C226" s="48" t="s">
        <v>1060</v>
      </c>
      <c r="D226">
        <v>2007</v>
      </c>
      <c r="X226" s="51"/>
      <c r="Y226" s="51"/>
      <c r="Z226" s="52" t="s">
        <v>1915</v>
      </c>
      <c r="AA226" s="52" t="e">
        <v>#N/A</v>
      </c>
      <c r="AB226" s="52" t="e">
        <v>#N/A</v>
      </c>
      <c r="AC226" s="54" t="s">
        <v>1916</v>
      </c>
      <c r="AD226">
        <f>COUNTIF(Z:Z,sectionsubsection_download[[#This Row],[Title]])</f>
        <v>1</v>
      </c>
    </row>
    <row r="227" spans="1:30" ht="116" x14ac:dyDescent="0.35">
      <c r="A227" t="s">
        <v>1917</v>
      </c>
      <c r="B227" s="48" t="s">
        <v>1918</v>
      </c>
      <c r="C227" s="48" t="s">
        <v>1919</v>
      </c>
      <c r="D227">
        <v>2008</v>
      </c>
      <c r="X227" s="52"/>
      <c r="Y227" s="52"/>
      <c r="Z227" s="52" t="s">
        <v>1920</v>
      </c>
      <c r="AA227" s="52" t="e">
        <v>#N/A</v>
      </c>
      <c r="AB227" s="52" t="e">
        <v>#N/A</v>
      </c>
      <c r="AC227" s="53" t="s">
        <v>1921</v>
      </c>
      <c r="AD227">
        <f>COUNTIF(Z:Z,sectionsubsection_download[[#This Row],[Title]])</f>
        <v>1</v>
      </c>
    </row>
    <row r="228" spans="1:30" ht="72.5" x14ac:dyDescent="0.35">
      <c r="A228" t="s">
        <v>1922</v>
      </c>
      <c r="B228" s="48" t="s">
        <v>1923</v>
      </c>
      <c r="C228" s="48" t="s">
        <v>1060</v>
      </c>
      <c r="D228">
        <v>2009</v>
      </c>
      <c r="X228" s="51"/>
      <c r="Y228" s="51"/>
      <c r="Z228" s="52" t="s">
        <v>1924</v>
      </c>
      <c r="AA228" s="52" t="e">
        <v>#N/A</v>
      </c>
      <c r="AB228" s="52" t="e">
        <v>#N/A</v>
      </c>
      <c r="AC228" s="54" t="s">
        <v>1925</v>
      </c>
      <c r="AD228">
        <f>COUNTIF(Z:Z,sectionsubsection_download[[#This Row],[Title]])</f>
        <v>1</v>
      </c>
    </row>
    <row r="229" spans="1:30" ht="87" x14ac:dyDescent="0.35">
      <c r="A229" t="s">
        <v>1926</v>
      </c>
      <c r="B229" s="48" t="s">
        <v>1927</v>
      </c>
      <c r="C229" s="48" t="s">
        <v>1060</v>
      </c>
      <c r="D229">
        <v>2201</v>
      </c>
      <c r="X229" s="52"/>
      <c r="Y229" s="52"/>
      <c r="Z229" s="52" t="s">
        <v>1928</v>
      </c>
      <c r="AA229" s="52" t="e">
        <v>#N/A</v>
      </c>
      <c r="AB229" s="52" t="e">
        <v>#N/A</v>
      </c>
      <c r="AC229" s="53" t="s">
        <v>1929</v>
      </c>
      <c r="AD229">
        <f>COUNTIF(Z:Z,sectionsubsection_download[[#This Row],[Title]])</f>
        <v>1</v>
      </c>
    </row>
    <row r="230" spans="1:30" ht="29" x14ac:dyDescent="0.35">
      <c r="A230" t="s">
        <v>1930</v>
      </c>
      <c r="B230" s="48" t="s">
        <v>1931</v>
      </c>
      <c r="C230" s="48" t="s">
        <v>1060</v>
      </c>
      <c r="D230">
        <v>2201</v>
      </c>
      <c r="X230" s="51"/>
      <c r="Y230" s="51"/>
      <c r="Z230" s="52" t="s">
        <v>1932</v>
      </c>
      <c r="AA230" s="52" t="e">
        <v>#N/A</v>
      </c>
      <c r="AB230" s="52" t="e">
        <v>#N/A</v>
      </c>
      <c r="AC230" s="54" t="s">
        <v>1933</v>
      </c>
      <c r="AD230">
        <f>COUNTIF(Z:Z,sectionsubsection_download[[#This Row],[Title]])</f>
        <v>1</v>
      </c>
    </row>
    <row r="231" spans="1:30" ht="101.5" x14ac:dyDescent="0.35">
      <c r="A231" t="s">
        <v>1934</v>
      </c>
      <c r="B231" s="48" t="s">
        <v>1935</v>
      </c>
      <c r="C231" t="s">
        <v>1060</v>
      </c>
      <c r="D231">
        <v>2201</v>
      </c>
      <c r="X231" s="52"/>
      <c r="Y231" s="52"/>
      <c r="Z231" s="52" t="s">
        <v>1936</v>
      </c>
      <c r="AA231" s="52" t="e">
        <v>#N/A</v>
      </c>
      <c r="AB231" s="52" t="e">
        <v>#N/A</v>
      </c>
      <c r="AC231" s="53" t="s">
        <v>1937</v>
      </c>
      <c r="AD231">
        <f>COUNTIF(Z:Z,sectionsubsection_download[[#This Row],[Title]])</f>
        <v>1</v>
      </c>
    </row>
    <row r="232" spans="1:30" ht="87" x14ac:dyDescent="0.35">
      <c r="A232" t="s">
        <v>1938</v>
      </c>
      <c r="B232" s="48" t="s">
        <v>1939</v>
      </c>
      <c r="C232" s="48" t="s">
        <v>1060</v>
      </c>
      <c r="D232">
        <v>2202</v>
      </c>
      <c r="X232" s="51"/>
      <c r="Y232" s="51"/>
      <c r="Z232" s="52" t="s">
        <v>1940</v>
      </c>
      <c r="AA232" s="52" t="e">
        <v>#N/A</v>
      </c>
      <c r="AB232" s="52" t="e">
        <v>#N/A</v>
      </c>
      <c r="AC232" s="54" t="s">
        <v>1941</v>
      </c>
      <c r="AD232">
        <f>COUNTIF(Z:Z,sectionsubsection_download[[#This Row],[Title]])</f>
        <v>1</v>
      </c>
    </row>
    <row r="233" spans="1:30" ht="43.5" x14ac:dyDescent="0.35">
      <c r="A233" t="s">
        <v>1942</v>
      </c>
      <c r="B233" s="48" t="s">
        <v>1943</v>
      </c>
      <c r="C233" s="48" t="s">
        <v>1060</v>
      </c>
      <c r="D233">
        <v>2202</v>
      </c>
      <c r="X233" s="52"/>
      <c r="Y233" s="52"/>
      <c r="Z233" s="52" t="s">
        <v>1944</v>
      </c>
      <c r="AA233" s="52" t="e">
        <v>#N/A</v>
      </c>
      <c r="AB233" s="52" t="e">
        <v>#N/A</v>
      </c>
      <c r="AC233" s="53" t="s">
        <v>1945</v>
      </c>
      <c r="AD233">
        <f>COUNTIF(Z:Z,sectionsubsection_download[[#This Row],[Title]])</f>
        <v>1</v>
      </c>
    </row>
    <row r="234" spans="1:30" ht="101.5" x14ac:dyDescent="0.35">
      <c r="A234" t="s">
        <v>1946</v>
      </c>
      <c r="B234" s="48" t="s">
        <v>1947</v>
      </c>
      <c r="C234" t="s">
        <v>1060</v>
      </c>
      <c r="D234">
        <v>2202</v>
      </c>
      <c r="X234" s="51"/>
      <c r="Y234" s="51"/>
      <c r="Z234" s="52" t="s">
        <v>1948</v>
      </c>
      <c r="AA234" s="52" t="e">
        <v>#N/A</v>
      </c>
      <c r="AB234" s="52" t="e">
        <v>#N/A</v>
      </c>
      <c r="AC234" s="54" t="s">
        <v>1949</v>
      </c>
      <c r="AD234">
        <f>COUNTIF(Z:Z,sectionsubsection_download[[#This Row],[Title]])</f>
        <v>1</v>
      </c>
    </row>
    <row r="235" spans="1:30" ht="145" x14ac:dyDescent="0.35">
      <c r="A235" t="s">
        <v>1950</v>
      </c>
      <c r="B235" s="48" t="s">
        <v>1951</v>
      </c>
      <c r="C235" s="48" t="s">
        <v>1060</v>
      </c>
      <c r="D235">
        <v>2203</v>
      </c>
      <c r="X235" s="52"/>
      <c r="Y235" s="52"/>
      <c r="Z235" s="52" t="s">
        <v>1952</v>
      </c>
      <c r="AA235" s="52" t="e">
        <v>#N/A</v>
      </c>
      <c r="AB235" s="52" t="e">
        <v>#N/A</v>
      </c>
      <c r="AC235" s="53" t="s">
        <v>1953</v>
      </c>
      <c r="AD235">
        <f>COUNTIF(Z:Z,sectionsubsection_download[[#This Row],[Title]])</f>
        <v>1</v>
      </c>
    </row>
    <row r="236" spans="1:30" ht="72.5" x14ac:dyDescent="0.35">
      <c r="A236" t="s">
        <v>1954</v>
      </c>
      <c r="B236" s="48" t="s">
        <v>1955</v>
      </c>
      <c r="C236" s="48" t="s">
        <v>1060</v>
      </c>
      <c r="D236">
        <v>2203</v>
      </c>
      <c r="X236" s="51"/>
      <c r="Y236" s="51"/>
      <c r="Z236" s="52" t="s">
        <v>1956</v>
      </c>
      <c r="AA236" s="52" t="e">
        <v>#N/A</v>
      </c>
      <c r="AB236" s="52" t="e">
        <v>#N/A</v>
      </c>
      <c r="AC236" s="54" t="s">
        <v>1957</v>
      </c>
      <c r="AD236">
        <f>COUNTIF(Z:Z,sectionsubsection_download[[#This Row],[Title]])</f>
        <v>1</v>
      </c>
    </row>
    <row r="237" spans="1:30" ht="159.5" x14ac:dyDescent="0.35">
      <c r="A237" t="s">
        <v>1958</v>
      </c>
      <c r="B237" s="48" t="s">
        <v>1959</v>
      </c>
      <c r="C237" t="s">
        <v>1060</v>
      </c>
      <c r="D237">
        <v>2203</v>
      </c>
      <c r="X237" s="52"/>
      <c r="Y237" s="52"/>
      <c r="Z237" s="52" t="s">
        <v>1960</v>
      </c>
      <c r="AA237" s="52" t="e">
        <v>#N/A</v>
      </c>
      <c r="AB237" s="52" t="e">
        <v>#N/A</v>
      </c>
      <c r="AC237" s="53" t="s">
        <v>1961</v>
      </c>
      <c r="AD237">
        <f>COUNTIF(Z:Z,sectionsubsection_download[[#This Row],[Title]])</f>
        <v>1</v>
      </c>
    </row>
    <row r="238" spans="1:30" ht="101.5" x14ac:dyDescent="0.35">
      <c r="A238" t="s">
        <v>1962</v>
      </c>
      <c r="B238" s="48" t="s">
        <v>1963</v>
      </c>
      <c r="C238" s="48" t="s">
        <v>1060</v>
      </c>
      <c r="D238">
        <v>2401</v>
      </c>
      <c r="X238" s="51"/>
      <c r="Y238" s="51"/>
      <c r="Z238" s="52" t="s">
        <v>1964</v>
      </c>
      <c r="AA238" s="52" t="e">
        <v>#N/A</v>
      </c>
      <c r="AB238" s="52" t="e">
        <v>#N/A</v>
      </c>
      <c r="AC238" s="54" t="s">
        <v>1965</v>
      </c>
      <c r="AD238">
        <f>COUNTIF(Z:Z,sectionsubsection_download[[#This Row],[Title]])</f>
        <v>1</v>
      </c>
    </row>
    <row r="239" spans="1:30" ht="101.5" x14ac:dyDescent="0.35">
      <c r="A239" t="s">
        <v>1966</v>
      </c>
      <c r="B239" s="48" t="s">
        <v>1967</v>
      </c>
      <c r="C239" s="48" t="s">
        <v>1060</v>
      </c>
      <c r="D239">
        <v>2402</v>
      </c>
      <c r="X239" s="52"/>
      <c r="Y239" s="52"/>
      <c r="Z239" s="52" t="s">
        <v>1968</v>
      </c>
      <c r="AA239" s="52" t="e">
        <v>#N/A</v>
      </c>
      <c r="AB239" s="52" t="e">
        <v>#N/A</v>
      </c>
      <c r="AC239" s="53" t="s">
        <v>1969</v>
      </c>
      <c r="AD239">
        <f>COUNTIF(Z:Z,sectionsubsection_download[[#This Row],[Title]])</f>
        <v>1</v>
      </c>
    </row>
    <row r="240" spans="1:30" ht="246.5" x14ac:dyDescent="0.35">
      <c r="A240" t="s">
        <v>1970</v>
      </c>
      <c r="B240" s="48" t="s">
        <v>1971</v>
      </c>
      <c r="C240" s="48" t="s">
        <v>1972</v>
      </c>
      <c r="D240">
        <v>2501</v>
      </c>
      <c r="X240" s="51"/>
      <c r="Y240" s="51"/>
      <c r="Z240" s="52" t="s">
        <v>1973</v>
      </c>
      <c r="AA240" s="52" t="e">
        <v>#N/A</v>
      </c>
      <c r="AB240" s="52" t="e">
        <v>#N/A</v>
      </c>
      <c r="AC240" s="54" t="s">
        <v>1974</v>
      </c>
      <c r="AD240">
        <f>COUNTIF(Z:Z,sectionsubsection_download[[#This Row],[Title]])</f>
        <v>1</v>
      </c>
    </row>
    <row r="241" spans="1:30" ht="159.5" x14ac:dyDescent="0.35">
      <c r="A241" t="s">
        <v>1975</v>
      </c>
      <c r="B241" s="48" t="s">
        <v>1976</v>
      </c>
      <c r="C241" s="48" t="s">
        <v>1060</v>
      </c>
      <c r="D241">
        <v>2502</v>
      </c>
      <c r="X241" s="52"/>
      <c r="Y241" s="52"/>
      <c r="Z241" s="52" t="s">
        <v>1977</v>
      </c>
      <c r="AA241" s="52" t="e">
        <v>#N/A</v>
      </c>
      <c r="AB241" s="52" t="e">
        <v>#N/A</v>
      </c>
      <c r="AC241" s="53" t="s">
        <v>1978</v>
      </c>
      <c r="AD241">
        <f>COUNTIF(Z:Z,sectionsubsection_download[[#This Row],[Title]])</f>
        <v>1</v>
      </c>
    </row>
    <row r="242" spans="1:30" ht="72.5" x14ac:dyDescent="0.35">
      <c r="A242" t="s">
        <v>1979</v>
      </c>
      <c r="B242" s="48" t="s">
        <v>1980</v>
      </c>
      <c r="C242" s="48" t="s">
        <v>1060</v>
      </c>
      <c r="D242">
        <v>2503</v>
      </c>
      <c r="X242" s="51"/>
      <c r="Y242" s="51"/>
      <c r="Z242" s="52" t="s">
        <v>1981</v>
      </c>
      <c r="AA242" s="52" t="e">
        <v>#N/A</v>
      </c>
      <c r="AB242" s="52" t="e">
        <v>#N/A</v>
      </c>
      <c r="AC242" s="54" t="s">
        <v>1982</v>
      </c>
      <c r="AD242">
        <f>COUNTIF(Z:Z,sectionsubsection_download[[#This Row],[Title]])</f>
        <v>1</v>
      </c>
    </row>
    <row r="243" spans="1:30" ht="58" x14ac:dyDescent="0.35">
      <c r="A243" t="s">
        <v>1983</v>
      </c>
      <c r="B243" s="48" t="s">
        <v>1984</v>
      </c>
      <c r="C243" s="48" t="s">
        <v>1060</v>
      </c>
      <c r="D243">
        <v>2601</v>
      </c>
      <c r="X243" s="52"/>
      <c r="Y243" s="52"/>
      <c r="Z243" s="52" t="s">
        <v>1985</v>
      </c>
      <c r="AA243" s="52" t="e">
        <v>#N/A</v>
      </c>
      <c r="AB243" s="52" t="e">
        <v>#N/A</v>
      </c>
      <c r="AC243" s="53" t="s">
        <v>1986</v>
      </c>
      <c r="AD243">
        <f>COUNTIF(Z:Z,sectionsubsection_download[[#This Row],[Title]])</f>
        <v>1</v>
      </c>
    </row>
    <row r="244" spans="1:30" ht="43.5" x14ac:dyDescent="0.35">
      <c r="A244" t="s">
        <v>1987</v>
      </c>
      <c r="B244" s="48" t="s">
        <v>1988</v>
      </c>
      <c r="C244" s="48" t="s">
        <v>1060</v>
      </c>
      <c r="D244">
        <v>2602</v>
      </c>
      <c r="X244" s="51"/>
      <c r="Y244" s="51"/>
      <c r="Z244" s="52" t="s">
        <v>1989</v>
      </c>
      <c r="AA244" s="52" t="e">
        <v>#N/A</v>
      </c>
      <c r="AB244" s="52" t="e">
        <v>#N/A</v>
      </c>
      <c r="AC244" s="54" t="s">
        <v>1990</v>
      </c>
      <c r="AD244">
        <f>COUNTIF(Z:Z,sectionsubsection_download[[#This Row],[Title]])</f>
        <v>1</v>
      </c>
    </row>
    <row r="245" spans="1:30" ht="58" x14ac:dyDescent="0.35">
      <c r="A245" t="s">
        <v>1991</v>
      </c>
      <c r="B245" s="48" t="s">
        <v>1992</v>
      </c>
      <c r="C245" s="48" t="s">
        <v>1060</v>
      </c>
      <c r="D245">
        <v>2801</v>
      </c>
      <c r="X245" s="52"/>
      <c r="Y245" s="52"/>
      <c r="Z245" s="52" t="s">
        <v>1993</v>
      </c>
      <c r="AA245" s="52" t="e">
        <v>#N/A</v>
      </c>
      <c r="AB245" s="52" t="e">
        <v>#N/A</v>
      </c>
      <c r="AC245" s="53" t="s">
        <v>1994</v>
      </c>
      <c r="AD245">
        <f>COUNTIF(Z:Z,sectionsubsection_download[[#This Row],[Title]])</f>
        <v>1</v>
      </c>
    </row>
    <row r="246" spans="1:30" ht="87" x14ac:dyDescent="0.35">
      <c r="A246" t="s">
        <v>1995</v>
      </c>
      <c r="B246" s="48" t="s">
        <v>1996</v>
      </c>
      <c r="C246" s="48" t="s">
        <v>1060</v>
      </c>
      <c r="D246">
        <v>2801</v>
      </c>
      <c r="X246" s="51"/>
      <c r="Y246" s="51"/>
      <c r="Z246" s="52" t="s">
        <v>1997</v>
      </c>
      <c r="AA246" s="52" t="e">
        <v>#N/A</v>
      </c>
      <c r="AB246" s="52" t="e">
        <v>#N/A</v>
      </c>
      <c r="AC246" s="54" t="s">
        <v>1998</v>
      </c>
      <c r="AD246">
        <f>COUNTIF(Z:Z,sectionsubsection_download[[#This Row],[Title]])</f>
        <v>1</v>
      </c>
    </row>
    <row r="247" spans="1:30" ht="87" x14ac:dyDescent="0.35">
      <c r="A247" t="s">
        <v>1999</v>
      </c>
      <c r="B247" s="48" t="s">
        <v>2000</v>
      </c>
      <c r="C247" t="s">
        <v>1060</v>
      </c>
      <c r="D247">
        <v>2801</v>
      </c>
      <c r="X247" s="52"/>
      <c r="Y247" s="52"/>
      <c r="Z247" s="52" t="s">
        <v>2001</v>
      </c>
      <c r="AA247" s="52" t="e">
        <v>#N/A</v>
      </c>
      <c r="AB247" s="52" t="e">
        <v>#N/A</v>
      </c>
      <c r="AC247" s="53" t="s">
        <v>2002</v>
      </c>
      <c r="AD247">
        <f>COUNTIF(Z:Z,sectionsubsection_download[[#This Row],[Title]])</f>
        <v>1</v>
      </c>
    </row>
    <row r="248" spans="1:30" ht="304.5" x14ac:dyDescent="0.35">
      <c r="A248" t="s">
        <v>2003</v>
      </c>
      <c r="B248" s="48" t="s">
        <v>2004</v>
      </c>
      <c r="C248" s="48" t="s">
        <v>2005</v>
      </c>
      <c r="D248">
        <v>2802</v>
      </c>
      <c r="X248" s="51"/>
      <c r="Y248" s="51"/>
      <c r="Z248" s="52" t="s">
        <v>2006</v>
      </c>
      <c r="AA248" s="52" t="e">
        <v>#N/A</v>
      </c>
      <c r="AB248" s="52" t="e">
        <v>#N/A</v>
      </c>
      <c r="AC248" s="54" t="s">
        <v>2007</v>
      </c>
      <c r="AD248">
        <f>COUNTIF(Z:Z,sectionsubsection_download[[#This Row],[Title]])</f>
        <v>1</v>
      </c>
    </row>
    <row r="249" spans="1:30" ht="58" x14ac:dyDescent="0.35">
      <c r="A249" t="s">
        <v>2008</v>
      </c>
      <c r="B249" s="48" t="s">
        <v>2009</v>
      </c>
      <c r="C249" s="48" t="s">
        <v>1060</v>
      </c>
      <c r="D249">
        <v>2802</v>
      </c>
      <c r="X249" s="52"/>
      <c r="Y249" s="52"/>
      <c r="Z249" s="52" t="s">
        <v>2010</v>
      </c>
      <c r="AA249" s="52" t="e">
        <v>#N/A</v>
      </c>
      <c r="AB249" s="52" t="e">
        <v>#N/A</v>
      </c>
      <c r="AC249" s="53" t="s">
        <v>2011</v>
      </c>
      <c r="AD249">
        <f>COUNTIF(Z:Z,sectionsubsection_download[[#This Row],[Title]])</f>
        <v>1</v>
      </c>
    </row>
    <row r="250" spans="1:30" ht="58" x14ac:dyDescent="0.35">
      <c r="A250" t="s">
        <v>2012</v>
      </c>
      <c r="B250" s="48" t="s">
        <v>2013</v>
      </c>
      <c r="C250" t="s">
        <v>1060</v>
      </c>
      <c r="D250">
        <v>2802</v>
      </c>
      <c r="X250" s="51"/>
      <c r="Y250" s="51"/>
      <c r="Z250" s="52" t="s">
        <v>2014</v>
      </c>
      <c r="AA250" s="52" t="e">
        <v>#N/A</v>
      </c>
      <c r="AB250" s="52" t="e">
        <v>#N/A</v>
      </c>
      <c r="AC250" s="54" t="s">
        <v>2015</v>
      </c>
      <c r="AD250">
        <f>COUNTIF(Z:Z,sectionsubsection_download[[#This Row],[Title]])</f>
        <v>1</v>
      </c>
    </row>
    <row r="251" spans="1:30" ht="43.5" x14ac:dyDescent="0.35">
      <c r="A251" t="s">
        <v>2016</v>
      </c>
      <c r="B251" s="48" t="s">
        <v>2017</v>
      </c>
      <c r="C251" t="s">
        <v>1060</v>
      </c>
      <c r="D251">
        <v>2803</v>
      </c>
      <c r="X251" s="52"/>
      <c r="Y251" s="52"/>
      <c r="Z251" s="52" t="s">
        <v>2018</v>
      </c>
      <c r="AA251" s="52" t="e">
        <v>#N/A</v>
      </c>
      <c r="AB251" s="52" t="e">
        <v>#N/A</v>
      </c>
      <c r="AC251" s="53" t="s">
        <v>2019</v>
      </c>
      <c r="AD251">
        <f>COUNTIF(Z:Z,sectionsubsection_download[[#This Row],[Title]])</f>
        <v>1</v>
      </c>
    </row>
    <row r="252" spans="1:30" ht="43.5" x14ac:dyDescent="0.35">
      <c r="A252" t="s">
        <v>2020</v>
      </c>
      <c r="B252" s="48" t="s">
        <v>2021</v>
      </c>
      <c r="C252" s="48" t="s">
        <v>1060</v>
      </c>
      <c r="D252">
        <v>2803</v>
      </c>
      <c r="X252" s="51"/>
      <c r="Y252" s="51"/>
      <c r="Z252" s="52" t="s">
        <v>2022</v>
      </c>
      <c r="AA252" s="52" t="e">
        <v>#N/A</v>
      </c>
      <c r="AB252" s="52" t="e">
        <v>#N/A</v>
      </c>
      <c r="AC252" s="54" t="s">
        <v>2023</v>
      </c>
      <c r="AD252">
        <f>COUNTIF(Z:Z,sectionsubsection_download[[#This Row],[Title]])</f>
        <v>1</v>
      </c>
    </row>
    <row r="253" spans="1:30" ht="203" x14ac:dyDescent="0.35">
      <c r="A253" t="s">
        <v>2024</v>
      </c>
      <c r="B253" s="48" t="s">
        <v>2025</v>
      </c>
      <c r="C253" t="s">
        <v>1060</v>
      </c>
      <c r="D253">
        <v>2804</v>
      </c>
      <c r="X253" s="52"/>
      <c r="Y253" s="52"/>
      <c r="Z253" s="52" t="s">
        <v>2026</v>
      </c>
      <c r="AA253" s="52" t="e">
        <v>#N/A</v>
      </c>
      <c r="AB253" s="52" t="e">
        <v>#N/A</v>
      </c>
      <c r="AC253" s="53" t="s">
        <v>2027</v>
      </c>
      <c r="AD253">
        <f>COUNTIF(Z:Z,sectionsubsection_download[[#This Row],[Title]])</f>
        <v>1</v>
      </c>
    </row>
    <row r="254" spans="1:30" ht="409.5" x14ac:dyDescent="0.35">
      <c r="A254" t="s">
        <v>2028</v>
      </c>
      <c r="B254" s="48" t="s">
        <v>2029</v>
      </c>
      <c r="C254" s="48" t="s">
        <v>2030</v>
      </c>
      <c r="D254">
        <v>2805</v>
      </c>
      <c r="X254" s="51"/>
      <c r="Y254" s="51"/>
      <c r="Z254" s="52" t="s">
        <v>2031</v>
      </c>
      <c r="AA254" s="52" t="e">
        <v>#N/A</v>
      </c>
      <c r="AB254" s="52" t="e">
        <v>#N/A</v>
      </c>
      <c r="AC254" s="54" t="s">
        <v>2032</v>
      </c>
      <c r="AD254">
        <f>COUNTIF(Z:Z,sectionsubsection_download[[#This Row],[Title]])</f>
        <v>1</v>
      </c>
    </row>
    <row r="255" spans="1:30" ht="58" x14ac:dyDescent="0.35">
      <c r="A255" t="s">
        <v>2033</v>
      </c>
      <c r="B255" s="48" t="s">
        <v>2034</v>
      </c>
      <c r="C255" s="48" t="s">
        <v>1060</v>
      </c>
      <c r="D255">
        <v>2806</v>
      </c>
      <c r="X255" s="52"/>
      <c r="Y255" s="52"/>
      <c r="Z255" s="52" t="s">
        <v>2035</v>
      </c>
      <c r="AA255" s="52" t="e">
        <v>#N/A</v>
      </c>
      <c r="AB255" s="52" t="e">
        <v>#N/A</v>
      </c>
      <c r="AC255" s="53" t="s">
        <v>2036</v>
      </c>
      <c r="AD255">
        <f>COUNTIF(Z:Z,sectionsubsection_download[[#This Row],[Title]])</f>
        <v>1</v>
      </c>
    </row>
    <row r="256" spans="1:30" ht="43.5" x14ac:dyDescent="0.35">
      <c r="A256" t="s">
        <v>2037</v>
      </c>
      <c r="B256" s="48" t="s">
        <v>2038</v>
      </c>
      <c r="C256" s="48" t="s">
        <v>1060</v>
      </c>
      <c r="D256">
        <v>2901</v>
      </c>
      <c r="X256" s="51"/>
      <c r="Y256" s="51"/>
      <c r="Z256" s="52" t="s">
        <v>2039</v>
      </c>
      <c r="AA256" s="52" t="e">
        <v>#N/A</v>
      </c>
      <c r="AB256" s="52" t="e">
        <v>#N/A</v>
      </c>
      <c r="AC256" s="54" t="s">
        <v>2040</v>
      </c>
      <c r="AD256">
        <f>COUNTIF(Z:Z,sectionsubsection_download[[#This Row],[Title]])</f>
        <v>1</v>
      </c>
    </row>
    <row r="257" spans="1:30" ht="58" x14ac:dyDescent="0.35">
      <c r="A257" t="s">
        <v>2041</v>
      </c>
      <c r="B257" s="48" t="s">
        <v>2042</v>
      </c>
      <c r="C257" t="s">
        <v>1060</v>
      </c>
      <c r="D257">
        <v>2901</v>
      </c>
      <c r="X257" s="52"/>
      <c r="Y257" s="52"/>
      <c r="Z257" s="52" t="s">
        <v>2043</v>
      </c>
      <c r="AA257" s="52" t="e">
        <v>#N/A</v>
      </c>
      <c r="AB257" s="52" t="e">
        <v>#N/A</v>
      </c>
      <c r="AC257" s="53" t="s">
        <v>2044</v>
      </c>
      <c r="AD257">
        <f>COUNTIF(Z:Z,sectionsubsection_download[[#This Row],[Title]])</f>
        <v>1</v>
      </c>
    </row>
    <row r="258" spans="1:30" ht="29" x14ac:dyDescent="0.35">
      <c r="A258" t="s">
        <v>2045</v>
      </c>
      <c r="B258" s="48" t="s">
        <v>2046</v>
      </c>
      <c r="C258" s="48" t="s">
        <v>1060</v>
      </c>
      <c r="D258">
        <v>2902</v>
      </c>
      <c r="X258" s="51"/>
      <c r="Y258" s="51"/>
      <c r="Z258" s="52" t="s">
        <v>2047</v>
      </c>
      <c r="AA258" s="52" t="e">
        <v>#N/A</v>
      </c>
      <c r="AB258" s="52" t="e">
        <v>#N/A</v>
      </c>
      <c r="AC258" s="54" t="s">
        <v>2048</v>
      </c>
      <c r="AD258">
        <f>COUNTIF(Z:Z,sectionsubsection_download[[#This Row],[Title]])</f>
        <v>1</v>
      </c>
    </row>
    <row r="259" spans="1:30" ht="43.5" x14ac:dyDescent="0.35">
      <c r="A259" t="s">
        <v>2049</v>
      </c>
      <c r="B259" s="48" t="s">
        <v>2050</v>
      </c>
      <c r="C259" t="s">
        <v>1060</v>
      </c>
      <c r="D259">
        <v>2902</v>
      </c>
      <c r="X259" s="52"/>
      <c r="Y259" s="52"/>
      <c r="Z259" s="52" t="s">
        <v>2051</v>
      </c>
      <c r="AA259" s="52" t="e">
        <v>#N/A</v>
      </c>
      <c r="AB259" s="52" t="e">
        <v>#N/A</v>
      </c>
      <c r="AC259" s="53" t="s">
        <v>2052</v>
      </c>
      <c r="AD259">
        <f>COUNTIF(Z:Z,sectionsubsection_download[[#This Row],[Title]])</f>
        <v>1</v>
      </c>
    </row>
    <row r="260" spans="1:30" ht="43.5" x14ac:dyDescent="0.35">
      <c r="A260" t="s">
        <v>2053</v>
      </c>
      <c r="B260" s="48" t="s">
        <v>2054</v>
      </c>
      <c r="C260" s="48" t="s">
        <v>1060</v>
      </c>
      <c r="D260">
        <v>2903</v>
      </c>
      <c r="X260" s="51"/>
      <c r="Y260" s="51"/>
      <c r="Z260" s="52" t="s">
        <v>2055</v>
      </c>
      <c r="AA260" s="52" t="e">
        <v>#N/A</v>
      </c>
      <c r="AB260" s="52" t="e">
        <v>#N/A</v>
      </c>
      <c r="AC260" s="54" t="s">
        <v>2056</v>
      </c>
      <c r="AD260">
        <f>COUNTIF(Z:Z,sectionsubsection_download[[#This Row],[Title]])</f>
        <v>1</v>
      </c>
    </row>
    <row r="261" spans="1:30" ht="58" x14ac:dyDescent="0.35">
      <c r="A261" t="s">
        <v>2057</v>
      </c>
      <c r="B261" s="48" t="s">
        <v>2058</v>
      </c>
      <c r="C261" t="s">
        <v>1060</v>
      </c>
      <c r="D261">
        <v>2903</v>
      </c>
      <c r="X261" s="52"/>
      <c r="Y261" s="52"/>
      <c r="Z261" s="52" t="s">
        <v>2059</v>
      </c>
      <c r="AA261" s="52" t="e">
        <v>#N/A</v>
      </c>
      <c r="AB261" s="52" t="e">
        <v>#N/A</v>
      </c>
      <c r="AC261" s="53" t="s">
        <v>2060</v>
      </c>
      <c r="AD261">
        <f>COUNTIF(Z:Z,sectionsubsection_download[[#This Row],[Title]])</f>
        <v>1</v>
      </c>
    </row>
    <row r="262" spans="1:30" ht="43.5" x14ac:dyDescent="0.35">
      <c r="A262" t="s">
        <v>2061</v>
      </c>
      <c r="B262" s="48" t="s">
        <v>2062</v>
      </c>
      <c r="C262" s="48" t="s">
        <v>1060</v>
      </c>
      <c r="D262">
        <v>2904</v>
      </c>
      <c r="X262" s="51"/>
      <c r="Y262" s="51"/>
      <c r="Z262" s="52" t="s">
        <v>2063</v>
      </c>
      <c r="AA262" s="52" t="e">
        <v>#N/A</v>
      </c>
      <c r="AB262" s="52" t="e">
        <v>#N/A</v>
      </c>
      <c r="AC262" s="54" t="s">
        <v>2064</v>
      </c>
      <c r="AD262">
        <f>COUNTIF(Z:Z,sectionsubsection_download[[#This Row],[Title]])</f>
        <v>1</v>
      </c>
    </row>
    <row r="263" spans="1:30" ht="58" x14ac:dyDescent="0.35">
      <c r="A263" t="s">
        <v>2065</v>
      </c>
      <c r="B263" s="48" t="s">
        <v>2066</v>
      </c>
      <c r="C263" t="s">
        <v>1060</v>
      </c>
      <c r="D263">
        <v>2904</v>
      </c>
      <c r="X263" s="52"/>
      <c r="Y263" s="52"/>
      <c r="Z263" s="52" t="s">
        <v>2067</v>
      </c>
      <c r="AA263" s="52" t="e">
        <v>#N/A</v>
      </c>
      <c r="AB263" s="52" t="e">
        <v>#N/A</v>
      </c>
      <c r="AC263" s="53" t="s">
        <v>2068</v>
      </c>
      <c r="AD263">
        <f>COUNTIF(Z:Z,sectionsubsection_download[[#This Row],[Title]])</f>
        <v>1</v>
      </c>
    </row>
    <row r="264" spans="1:30" ht="101.5" x14ac:dyDescent="0.35">
      <c r="A264" t="s">
        <v>2069</v>
      </c>
      <c r="B264" s="48" t="s">
        <v>2070</v>
      </c>
      <c r="C264" s="48" t="s">
        <v>1060</v>
      </c>
      <c r="D264">
        <v>3001</v>
      </c>
      <c r="X264" s="51"/>
      <c r="Y264" s="51"/>
      <c r="Z264" s="52" t="s">
        <v>2071</v>
      </c>
      <c r="AA264" s="52" t="e">
        <v>#N/A</v>
      </c>
      <c r="AB264" s="52" t="e">
        <v>#N/A</v>
      </c>
      <c r="AC264" s="54" t="s">
        <v>2072</v>
      </c>
      <c r="AD264">
        <f>COUNTIF(Z:Z,sectionsubsection_download[[#This Row],[Title]])</f>
        <v>1</v>
      </c>
    </row>
    <row r="265" spans="1:30" ht="116" x14ac:dyDescent="0.35">
      <c r="A265" t="s">
        <v>2073</v>
      </c>
      <c r="B265" s="48" t="s">
        <v>2074</v>
      </c>
      <c r="C265" t="s">
        <v>1060</v>
      </c>
      <c r="D265">
        <v>3001</v>
      </c>
      <c r="X265" s="52"/>
      <c r="Y265" s="52"/>
      <c r="Z265" s="52" t="s">
        <v>2075</v>
      </c>
      <c r="AA265" s="52" t="e">
        <v>#N/A</v>
      </c>
      <c r="AB265" s="52" t="e">
        <v>#N/A</v>
      </c>
      <c r="AC265" s="53" t="s">
        <v>2076</v>
      </c>
      <c r="AD265">
        <f>COUNTIF(Z:Z,sectionsubsection_download[[#This Row],[Title]])</f>
        <v>1</v>
      </c>
    </row>
    <row r="266" spans="1:30" ht="43.5" x14ac:dyDescent="0.35">
      <c r="A266" t="s">
        <v>2077</v>
      </c>
      <c r="B266" s="48" t="s">
        <v>2078</v>
      </c>
      <c r="C266" s="48" t="s">
        <v>1060</v>
      </c>
      <c r="D266">
        <v>3002</v>
      </c>
      <c r="X266" s="51"/>
      <c r="Y266" s="51"/>
      <c r="Z266" s="52" t="s">
        <v>2079</v>
      </c>
      <c r="AA266" s="52" t="e">
        <v>#N/A</v>
      </c>
      <c r="AB266" s="52" t="e">
        <v>#N/A</v>
      </c>
      <c r="AC266" s="54" t="s">
        <v>2080</v>
      </c>
      <c r="AD266">
        <f>COUNTIF(Z:Z,sectionsubsection_download[[#This Row],[Title]])</f>
        <v>1</v>
      </c>
    </row>
    <row r="267" spans="1:30" ht="58" x14ac:dyDescent="0.35">
      <c r="A267" t="s">
        <v>2081</v>
      </c>
      <c r="B267" s="48" t="s">
        <v>2082</v>
      </c>
      <c r="C267" t="s">
        <v>1060</v>
      </c>
      <c r="D267">
        <v>3002</v>
      </c>
      <c r="X267" s="52"/>
      <c r="Y267" s="52"/>
      <c r="Z267" s="52" t="s">
        <v>2083</v>
      </c>
      <c r="AA267" s="52" t="e">
        <v>#N/A</v>
      </c>
      <c r="AB267" s="52" t="e">
        <v>#N/A</v>
      </c>
      <c r="AC267" s="53" t="s">
        <v>2084</v>
      </c>
      <c r="AD267">
        <f>COUNTIF(Z:Z,sectionsubsection_download[[#This Row],[Title]])</f>
        <v>1</v>
      </c>
    </row>
    <row r="268" spans="1:30" ht="58" x14ac:dyDescent="0.35">
      <c r="A268" t="s">
        <v>2085</v>
      </c>
      <c r="B268" s="48" t="s">
        <v>2086</v>
      </c>
      <c r="C268" s="48" t="s">
        <v>1060</v>
      </c>
      <c r="D268">
        <v>3003</v>
      </c>
      <c r="X268" s="51"/>
      <c r="Y268" s="51"/>
      <c r="Z268" s="52" t="s">
        <v>2087</v>
      </c>
      <c r="AA268" s="52" t="e">
        <v>#N/A</v>
      </c>
      <c r="AB268" s="52" t="e">
        <v>#N/A</v>
      </c>
      <c r="AC268" s="54" t="s">
        <v>2088</v>
      </c>
      <c r="AD268">
        <f>COUNTIF(Z:Z,sectionsubsection_download[[#This Row],[Title]])</f>
        <v>1</v>
      </c>
    </row>
    <row r="269" spans="1:30" ht="72.5" x14ac:dyDescent="0.35">
      <c r="A269" t="s">
        <v>2089</v>
      </c>
      <c r="B269" s="48" t="s">
        <v>2090</v>
      </c>
      <c r="C269" t="s">
        <v>1060</v>
      </c>
      <c r="D269">
        <v>3003</v>
      </c>
      <c r="X269" s="52"/>
      <c r="Y269" s="52"/>
      <c r="Z269" s="52" t="s">
        <v>2091</v>
      </c>
      <c r="AA269" s="52" t="e">
        <v>#N/A</v>
      </c>
      <c r="AB269" s="52" t="e">
        <v>#N/A</v>
      </c>
      <c r="AC269" s="53" t="s">
        <v>2092</v>
      </c>
      <c r="AD269">
        <f>COUNTIF(Z:Z,sectionsubsection_download[[#This Row],[Title]])</f>
        <v>1</v>
      </c>
    </row>
    <row r="270" spans="1:30" ht="43.5" x14ac:dyDescent="0.35">
      <c r="A270" t="s">
        <v>2093</v>
      </c>
      <c r="B270" s="48" t="s">
        <v>2094</v>
      </c>
      <c r="C270" s="48" t="s">
        <v>1060</v>
      </c>
      <c r="D270">
        <v>3004</v>
      </c>
      <c r="X270" s="51"/>
      <c r="Y270" s="51"/>
      <c r="Z270" s="52" t="s">
        <v>2095</v>
      </c>
      <c r="AA270" s="52" t="e">
        <v>#N/A</v>
      </c>
      <c r="AB270" s="52" t="e">
        <v>#N/A</v>
      </c>
      <c r="AC270" s="54" t="s">
        <v>2096</v>
      </c>
      <c r="AD270">
        <f>COUNTIF(Z:Z,sectionsubsection_download[[#This Row],[Title]])</f>
        <v>1</v>
      </c>
    </row>
    <row r="271" spans="1:30" ht="58" x14ac:dyDescent="0.35">
      <c r="A271" t="s">
        <v>2097</v>
      </c>
      <c r="B271" s="48" t="s">
        <v>2098</v>
      </c>
      <c r="C271" t="s">
        <v>1060</v>
      </c>
      <c r="D271">
        <v>3004</v>
      </c>
      <c r="X271" s="52"/>
      <c r="Y271" s="52"/>
      <c r="Z271" s="52" t="s">
        <v>2099</v>
      </c>
      <c r="AA271" s="52" t="e">
        <v>#N/A</v>
      </c>
      <c r="AB271" s="52" t="e">
        <v>#N/A</v>
      </c>
      <c r="AC271" s="53" t="s">
        <v>2100</v>
      </c>
      <c r="AD271">
        <f>COUNTIF(Z:Z,sectionsubsection_download[[#This Row],[Title]])</f>
        <v>1</v>
      </c>
    </row>
    <row r="272" spans="1:30" x14ac:dyDescent="0.35">
      <c r="A272" t="s">
        <v>2101</v>
      </c>
      <c r="B272" t="s">
        <v>2102</v>
      </c>
      <c r="C272" t="s">
        <v>1060</v>
      </c>
      <c r="D272">
        <v>3005</v>
      </c>
      <c r="X272" s="51"/>
      <c r="Y272" s="51"/>
      <c r="Z272" s="52" t="s">
        <v>2103</v>
      </c>
      <c r="AA272" s="52" t="e">
        <v>#N/A</v>
      </c>
      <c r="AB272" s="52" t="e">
        <v>#N/A</v>
      </c>
      <c r="AC272" s="54" t="s">
        <v>2104</v>
      </c>
      <c r="AD272">
        <f>COUNTIF(Z:Z,sectionsubsection_download[[#This Row],[Title]])</f>
        <v>1</v>
      </c>
    </row>
    <row r="273" spans="1:30" ht="58" x14ac:dyDescent="0.35">
      <c r="A273" t="s">
        <v>2105</v>
      </c>
      <c r="B273" s="48" t="s">
        <v>2106</v>
      </c>
      <c r="C273" t="s">
        <v>1060</v>
      </c>
      <c r="D273">
        <v>3005</v>
      </c>
      <c r="X273" s="52"/>
      <c r="Y273" s="52"/>
      <c r="Z273" s="52" t="s">
        <v>2107</v>
      </c>
      <c r="AA273" s="52" t="e">
        <v>#N/A</v>
      </c>
      <c r="AB273" s="52" t="e">
        <v>#N/A</v>
      </c>
      <c r="AC273" s="53" t="s">
        <v>2108</v>
      </c>
      <c r="AD273">
        <f>COUNTIF(Z:Z,sectionsubsection_download[[#This Row],[Title]])</f>
        <v>1</v>
      </c>
    </row>
    <row r="274" spans="1:30" ht="87" x14ac:dyDescent="0.35">
      <c r="A274" t="s">
        <v>2109</v>
      </c>
      <c r="B274" s="48" t="s">
        <v>2110</v>
      </c>
      <c r="C274" s="48" t="s">
        <v>1060</v>
      </c>
      <c r="D274">
        <v>3006</v>
      </c>
      <c r="X274" s="51"/>
      <c r="Y274" s="51"/>
      <c r="Z274" s="52" t="s">
        <v>2111</v>
      </c>
      <c r="AA274" s="52" t="e">
        <v>#N/A</v>
      </c>
      <c r="AB274" s="52" t="e">
        <v>#N/A</v>
      </c>
      <c r="AC274" s="54" t="s">
        <v>2112</v>
      </c>
      <c r="AD274">
        <f>COUNTIF(Z:Z,sectionsubsection_download[[#This Row],[Title]])</f>
        <v>1</v>
      </c>
    </row>
    <row r="275" spans="1:30" ht="87" x14ac:dyDescent="0.35">
      <c r="A275" t="s">
        <v>2113</v>
      </c>
      <c r="B275" s="48" t="s">
        <v>2114</v>
      </c>
      <c r="C275" t="s">
        <v>1060</v>
      </c>
      <c r="D275">
        <v>3006</v>
      </c>
      <c r="X275" s="52"/>
      <c r="Y275" s="52"/>
      <c r="Z275" s="52" t="s">
        <v>2115</v>
      </c>
      <c r="AA275" s="52" t="e">
        <v>#N/A</v>
      </c>
      <c r="AB275" s="52" t="e">
        <v>#N/A</v>
      </c>
      <c r="AC275" s="53" t="s">
        <v>2116</v>
      </c>
      <c r="AD275">
        <f>COUNTIF(Z:Z,sectionsubsection_download[[#This Row],[Title]])</f>
        <v>1</v>
      </c>
    </row>
    <row r="276" spans="1:30" ht="87" x14ac:dyDescent="0.35">
      <c r="A276" t="s">
        <v>2117</v>
      </c>
      <c r="B276" s="48" t="s">
        <v>2118</v>
      </c>
      <c r="C276" s="48" t="s">
        <v>1060</v>
      </c>
      <c r="D276">
        <v>3201</v>
      </c>
      <c r="X276" s="51"/>
      <c r="Y276" s="51"/>
      <c r="Z276" s="52" t="s">
        <v>2119</v>
      </c>
      <c r="AA276" s="52" t="e">
        <v>#N/A</v>
      </c>
      <c r="AB276" s="52" t="e">
        <v>#N/A</v>
      </c>
      <c r="AC276" s="54" t="s">
        <v>2120</v>
      </c>
      <c r="AD276">
        <f>COUNTIF(Z:Z,sectionsubsection_download[[#This Row],[Title]])</f>
        <v>1</v>
      </c>
    </row>
    <row r="277" spans="1:30" ht="101.5" x14ac:dyDescent="0.35">
      <c r="A277" t="s">
        <v>2121</v>
      </c>
      <c r="B277" s="48" t="s">
        <v>2122</v>
      </c>
      <c r="C277" t="s">
        <v>1060</v>
      </c>
      <c r="D277">
        <v>3201</v>
      </c>
      <c r="X277" s="52"/>
      <c r="Y277" s="52"/>
      <c r="Z277" s="52" t="s">
        <v>2123</v>
      </c>
      <c r="AA277" s="52" t="e">
        <v>#N/A</v>
      </c>
      <c r="AB277" s="52" t="e">
        <v>#N/A</v>
      </c>
      <c r="AC277" s="53" t="s">
        <v>2124</v>
      </c>
      <c r="AD277">
        <f>COUNTIF(Z:Z,sectionsubsection_download[[#This Row],[Title]])</f>
        <v>1</v>
      </c>
    </row>
    <row r="278" spans="1:30" ht="43.5" x14ac:dyDescent="0.35">
      <c r="A278" t="s">
        <v>2125</v>
      </c>
      <c r="B278" s="48" t="s">
        <v>2126</v>
      </c>
      <c r="C278" s="48" t="s">
        <v>1060</v>
      </c>
      <c r="D278">
        <v>3202</v>
      </c>
      <c r="X278" s="51"/>
      <c r="Y278" s="51"/>
      <c r="Z278" s="52" t="s">
        <v>2127</v>
      </c>
      <c r="AA278" s="52" t="e">
        <v>#N/A</v>
      </c>
      <c r="AB278" s="52" t="e">
        <v>#N/A</v>
      </c>
      <c r="AC278" s="54" t="s">
        <v>2128</v>
      </c>
      <c r="AD278">
        <f>COUNTIF(Z:Z,sectionsubsection_download[[#This Row],[Title]])</f>
        <v>1</v>
      </c>
    </row>
    <row r="279" spans="1:30" ht="58" x14ac:dyDescent="0.35">
      <c r="A279" t="s">
        <v>2129</v>
      </c>
      <c r="B279" s="48" t="s">
        <v>2130</v>
      </c>
      <c r="C279" t="s">
        <v>1060</v>
      </c>
      <c r="D279">
        <v>3202</v>
      </c>
      <c r="X279" s="52"/>
      <c r="Y279" s="52"/>
      <c r="Z279" s="52" t="s">
        <v>2131</v>
      </c>
      <c r="AA279" s="52" t="e">
        <v>#N/A</v>
      </c>
      <c r="AB279" s="52" t="e">
        <v>#N/A</v>
      </c>
      <c r="AC279" s="53" t="s">
        <v>2132</v>
      </c>
      <c r="AD279">
        <f>COUNTIF(Z:Z,sectionsubsection_download[[#This Row],[Title]])</f>
        <v>1</v>
      </c>
    </row>
    <row r="280" spans="1:30" ht="101.5" x14ac:dyDescent="0.35">
      <c r="A280" t="s">
        <v>2133</v>
      </c>
      <c r="B280" s="48" t="s">
        <v>2134</v>
      </c>
      <c r="C280" s="48" t="s">
        <v>1060</v>
      </c>
      <c r="D280">
        <v>3203</v>
      </c>
      <c r="X280" s="51"/>
      <c r="Y280" s="51"/>
      <c r="Z280" s="52" t="s">
        <v>2135</v>
      </c>
      <c r="AA280" s="52" t="e">
        <v>#N/A</v>
      </c>
      <c r="AB280" s="52" t="e">
        <v>#N/A</v>
      </c>
      <c r="AC280" s="54" t="s">
        <v>2136</v>
      </c>
      <c r="AD280">
        <f>COUNTIF(Z:Z,sectionsubsection_download[[#This Row],[Title]])</f>
        <v>1</v>
      </c>
    </row>
    <row r="281" spans="1:30" ht="116" x14ac:dyDescent="0.35">
      <c r="A281" t="s">
        <v>2137</v>
      </c>
      <c r="B281" s="48" t="s">
        <v>2138</v>
      </c>
      <c r="C281" t="s">
        <v>1060</v>
      </c>
      <c r="D281">
        <v>3203</v>
      </c>
      <c r="X281" s="52"/>
      <c r="Y281" s="52"/>
      <c r="Z281" s="52" t="s">
        <v>2139</v>
      </c>
      <c r="AA281" s="52" t="e">
        <v>#N/A</v>
      </c>
      <c r="AB281" s="52" t="e">
        <v>#N/A</v>
      </c>
      <c r="AC281" s="53" t="s">
        <v>2140</v>
      </c>
      <c r="AD281">
        <f>COUNTIF(Z:Z,sectionsubsection_download[[#This Row],[Title]])</f>
        <v>1</v>
      </c>
    </row>
    <row r="282" spans="1:30" ht="58" x14ac:dyDescent="0.35">
      <c r="A282" t="s">
        <v>2141</v>
      </c>
      <c r="B282" s="48" t="s">
        <v>2142</v>
      </c>
      <c r="C282" s="48" t="s">
        <v>1060</v>
      </c>
      <c r="D282">
        <v>3204</v>
      </c>
      <c r="X282" s="51"/>
      <c r="Y282" s="51"/>
      <c r="Z282" s="52" t="s">
        <v>2143</v>
      </c>
      <c r="AA282" s="52" t="e">
        <v>#N/A</v>
      </c>
      <c r="AB282" s="52" t="e">
        <v>#N/A</v>
      </c>
      <c r="AC282" s="54" t="s">
        <v>2144</v>
      </c>
      <c r="AD282">
        <f>COUNTIF(Z:Z,sectionsubsection_download[[#This Row],[Title]])</f>
        <v>1</v>
      </c>
    </row>
    <row r="283" spans="1:30" ht="72.5" x14ac:dyDescent="0.35">
      <c r="A283" t="s">
        <v>2145</v>
      </c>
      <c r="B283" s="48" t="s">
        <v>2146</v>
      </c>
      <c r="C283" t="s">
        <v>1060</v>
      </c>
      <c r="D283">
        <v>3204</v>
      </c>
      <c r="X283" s="52"/>
      <c r="Y283" s="52"/>
      <c r="Z283" s="52" t="s">
        <v>2147</v>
      </c>
      <c r="AA283" s="52" t="e">
        <v>#N/A</v>
      </c>
      <c r="AB283" s="52" t="e">
        <v>#N/A</v>
      </c>
      <c r="AC283" s="53" t="s">
        <v>2148</v>
      </c>
      <c r="AD283">
        <f>COUNTIF(Z:Z,sectionsubsection_download[[#This Row],[Title]])</f>
        <v>1</v>
      </c>
    </row>
    <row r="284" spans="1:30" ht="87" x14ac:dyDescent="0.35">
      <c r="A284" t="s">
        <v>2149</v>
      </c>
      <c r="B284" s="48" t="s">
        <v>2150</v>
      </c>
      <c r="C284" s="48" t="s">
        <v>1060</v>
      </c>
      <c r="D284">
        <v>3205</v>
      </c>
      <c r="X284" s="51"/>
      <c r="Y284" s="51"/>
      <c r="Z284" s="52" t="s">
        <v>2151</v>
      </c>
      <c r="AA284" s="52" t="e">
        <v>#N/A</v>
      </c>
      <c r="AB284" s="52" t="e">
        <v>#N/A</v>
      </c>
      <c r="AC284" s="54" t="s">
        <v>2152</v>
      </c>
      <c r="AD284">
        <f>COUNTIF(Z:Z,sectionsubsection_download[[#This Row],[Title]])</f>
        <v>1</v>
      </c>
    </row>
    <row r="285" spans="1:30" ht="101.5" x14ac:dyDescent="0.35">
      <c r="A285" t="s">
        <v>2153</v>
      </c>
      <c r="B285" s="48" t="s">
        <v>2154</v>
      </c>
      <c r="C285" t="s">
        <v>1060</v>
      </c>
      <c r="D285">
        <v>3205</v>
      </c>
      <c r="X285" s="52"/>
      <c r="Y285" s="52"/>
      <c r="Z285" s="52" t="s">
        <v>2155</v>
      </c>
      <c r="AA285" s="52" t="e">
        <v>#N/A</v>
      </c>
      <c r="AB285" s="52" t="e">
        <v>#N/A</v>
      </c>
      <c r="AC285" s="53" t="s">
        <v>2156</v>
      </c>
      <c r="AD285">
        <f>COUNTIF(Z:Z,sectionsubsection_download[[#This Row],[Title]])</f>
        <v>1</v>
      </c>
    </row>
    <row r="286" spans="1:30" ht="72.5" x14ac:dyDescent="0.35">
      <c r="A286" t="s">
        <v>2157</v>
      </c>
      <c r="B286" s="48" t="s">
        <v>2158</v>
      </c>
      <c r="C286" s="48" t="s">
        <v>1060</v>
      </c>
      <c r="D286">
        <v>3206</v>
      </c>
      <c r="X286" s="51"/>
      <c r="Y286" s="51"/>
      <c r="Z286" s="52" t="s">
        <v>2159</v>
      </c>
      <c r="AA286" s="52" t="e">
        <v>#N/A</v>
      </c>
      <c r="AB286" s="52" t="e">
        <v>#N/A</v>
      </c>
      <c r="AC286" s="54" t="s">
        <v>2160</v>
      </c>
      <c r="AD286">
        <f>COUNTIF(Z:Z,sectionsubsection_download[[#This Row],[Title]])</f>
        <v>1</v>
      </c>
    </row>
    <row r="287" spans="1:30" ht="87" x14ac:dyDescent="0.35">
      <c r="A287" t="s">
        <v>2161</v>
      </c>
      <c r="B287" s="48" t="s">
        <v>2162</v>
      </c>
      <c r="C287" t="s">
        <v>1060</v>
      </c>
      <c r="D287">
        <v>3206</v>
      </c>
      <c r="X287" s="52"/>
      <c r="Y287" s="52"/>
      <c r="Z287" s="52" t="s">
        <v>2163</v>
      </c>
      <c r="AA287" s="52" t="e">
        <v>#N/A</v>
      </c>
      <c r="AB287" s="52" t="e">
        <v>#N/A</v>
      </c>
      <c r="AC287" s="53" t="s">
        <v>2164</v>
      </c>
      <c r="AD287">
        <f>COUNTIF(Z:Z,sectionsubsection_download[[#This Row],[Title]])</f>
        <v>1</v>
      </c>
    </row>
    <row r="288" spans="1:30" ht="43.5" x14ac:dyDescent="0.35">
      <c r="A288" t="s">
        <v>2165</v>
      </c>
      <c r="B288" s="48" t="s">
        <v>2166</v>
      </c>
      <c r="C288" s="48" t="s">
        <v>1060</v>
      </c>
      <c r="D288">
        <v>3207</v>
      </c>
      <c r="X288" s="51"/>
      <c r="Y288" s="51"/>
      <c r="Z288" s="52" t="s">
        <v>2167</v>
      </c>
      <c r="AA288" s="52" t="e">
        <v>#N/A</v>
      </c>
      <c r="AB288" s="52" t="e">
        <v>#N/A</v>
      </c>
      <c r="AC288" s="54" t="s">
        <v>2168</v>
      </c>
      <c r="AD288">
        <f>COUNTIF(Z:Z,sectionsubsection_download[[#This Row],[Title]])</f>
        <v>1</v>
      </c>
    </row>
    <row r="289" spans="1:30" ht="58" x14ac:dyDescent="0.35">
      <c r="A289" t="s">
        <v>2169</v>
      </c>
      <c r="B289" s="48" t="s">
        <v>2170</v>
      </c>
      <c r="C289" t="s">
        <v>1060</v>
      </c>
      <c r="D289">
        <v>3207</v>
      </c>
      <c r="X289" s="52"/>
      <c r="Y289" s="52"/>
      <c r="Z289" s="52" t="s">
        <v>2171</v>
      </c>
      <c r="AA289" s="52" t="e">
        <v>#N/A</v>
      </c>
      <c r="AB289" s="52" t="e">
        <v>#N/A</v>
      </c>
      <c r="AC289" s="53" t="s">
        <v>2172</v>
      </c>
      <c r="AD289">
        <f>COUNTIF(Z:Z,sectionsubsection_download[[#This Row],[Title]])</f>
        <v>1</v>
      </c>
    </row>
    <row r="290" spans="1:30" ht="72.5" x14ac:dyDescent="0.35">
      <c r="A290" t="s">
        <v>2173</v>
      </c>
      <c r="B290" s="48" t="s">
        <v>2174</v>
      </c>
      <c r="C290" s="48" t="s">
        <v>1060</v>
      </c>
      <c r="D290">
        <v>3208</v>
      </c>
      <c r="X290" s="51"/>
      <c r="Y290" s="51"/>
      <c r="Z290" s="52" t="s">
        <v>2175</v>
      </c>
      <c r="AA290" s="52" t="e">
        <v>#N/A</v>
      </c>
      <c r="AB290" s="52" t="e">
        <v>#N/A</v>
      </c>
      <c r="AC290" s="54" t="s">
        <v>2176</v>
      </c>
      <c r="AD290">
        <f>COUNTIF(Z:Z,sectionsubsection_download[[#This Row],[Title]])</f>
        <v>1</v>
      </c>
    </row>
    <row r="291" spans="1:30" ht="87" x14ac:dyDescent="0.35">
      <c r="A291" t="s">
        <v>2177</v>
      </c>
      <c r="B291" s="48" t="s">
        <v>2178</v>
      </c>
      <c r="C291" t="s">
        <v>1060</v>
      </c>
      <c r="D291">
        <v>3208</v>
      </c>
      <c r="X291" s="52"/>
      <c r="Y291" s="52"/>
      <c r="Z291" s="52" t="s">
        <v>2179</v>
      </c>
      <c r="AA291" s="52" t="e">
        <v>#N/A</v>
      </c>
      <c r="AB291" s="52" t="e">
        <v>#N/A</v>
      </c>
      <c r="AC291" s="53" t="s">
        <v>2180</v>
      </c>
      <c r="AD291">
        <f>COUNTIF(Z:Z,sectionsubsection_download[[#This Row],[Title]])</f>
        <v>1</v>
      </c>
    </row>
    <row r="292" spans="1:30" ht="145" x14ac:dyDescent="0.35">
      <c r="A292" t="s">
        <v>2181</v>
      </c>
      <c r="B292" s="48" t="s">
        <v>2182</v>
      </c>
      <c r="C292" s="48" t="s">
        <v>1060</v>
      </c>
      <c r="D292">
        <v>3209</v>
      </c>
      <c r="X292" s="51"/>
      <c r="Y292" s="51"/>
      <c r="Z292" s="52" t="s">
        <v>2183</v>
      </c>
      <c r="AA292" s="52" t="e">
        <v>#N/A</v>
      </c>
      <c r="AB292" s="52" t="e">
        <v>#N/A</v>
      </c>
      <c r="AC292" s="54" t="s">
        <v>2184</v>
      </c>
      <c r="AD292">
        <f>COUNTIF(Z:Z,sectionsubsection_download[[#This Row],[Title]])</f>
        <v>1</v>
      </c>
    </row>
    <row r="293" spans="1:30" ht="159.5" x14ac:dyDescent="0.35">
      <c r="A293" t="s">
        <v>2185</v>
      </c>
      <c r="B293" s="48" t="s">
        <v>2186</v>
      </c>
      <c r="C293" t="s">
        <v>1060</v>
      </c>
      <c r="D293">
        <v>3209</v>
      </c>
      <c r="X293" s="52"/>
      <c r="Y293" s="52"/>
      <c r="Z293" s="52" t="s">
        <v>2187</v>
      </c>
      <c r="AA293" s="52" t="e">
        <v>#N/A</v>
      </c>
      <c r="AB293" s="52" t="e">
        <v>#N/A</v>
      </c>
      <c r="AC293" s="53" t="s">
        <v>2188</v>
      </c>
      <c r="AD293">
        <f>COUNTIF(Z:Z,sectionsubsection_download[[#This Row],[Title]])</f>
        <v>1</v>
      </c>
    </row>
    <row r="294" spans="1:30" ht="58" x14ac:dyDescent="0.35">
      <c r="A294" t="s">
        <v>2189</v>
      </c>
      <c r="B294" s="48" t="s">
        <v>2190</v>
      </c>
      <c r="C294" s="48" t="s">
        <v>1060</v>
      </c>
      <c r="D294">
        <v>3210</v>
      </c>
      <c r="X294" s="51"/>
      <c r="Y294" s="51"/>
      <c r="Z294" s="52" t="s">
        <v>2191</v>
      </c>
      <c r="AA294" s="52" t="e">
        <v>#N/A</v>
      </c>
      <c r="AB294" s="52" t="e">
        <v>#N/A</v>
      </c>
      <c r="AC294" s="54" t="s">
        <v>2192</v>
      </c>
      <c r="AD294">
        <f>COUNTIF(Z:Z,sectionsubsection_download[[#This Row],[Title]])</f>
        <v>1</v>
      </c>
    </row>
    <row r="295" spans="1:30" ht="72.5" x14ac:dyDescent="0.35">
      <c r="A295" t="s">
        <v>2193</v>
      </c>
      <c r="B295" s="48" t="s">
        <v>2194</v>
      </c>
      <c r="C295" t="s">
        <v>1060</v>
      </c>
      <c r="D295">
        <v>3210</v>
      </c>
      <c r="X295" s="52"/>
      <c r="Y295" s="52"/>
      <c r="Z295" s="52" t="s">
        <v>2195</v>
      </c>
      <c r="AA295" s="52" t="e">
        <v>#N/A</v>
      </c>
      <c r="AB295" s="52" t="e">
        <v>#N/A</v>
      </c>
      <c r="AC295" s="53" t="s">
        <v>2196</v>
      </c>
      <c r="AD295">
        <f>COUNTIF(Z:Z,sectionsubsection_download[[#This Row],[Title]])</f>
        <v>1</v>
      </c>
    </row>
    <row r="296" spans="1:30" ht="101.5" x14ac:dyDescent="0.35">
      <c r="A296" t="s">
        <v>2197</v>
      </c>
      <c r="B296" s="48" t="s">
        <v>2198</v>
      </c>
      <c r="C296" s="48" t="s">
        <v>1060</v>
      </c>
      <c r="D296">
        <v>3211</v>
      </c>
      <c r="X296" s="51"/>
      <c r="Y296" s="51"/>
      <c r="Z296" s="52" t="s">
        <v>2199</v>
      </c>
      <c r="AA296" s="52" t="e">
        <v>#N/A</v>
      </c>
      <c r="AB296" s="52" t="e">
        <v>#N/A</v>
      </c>
      <c r="AC296" s="54" t="s">
        <v>2200</v>
      </c>
      <c r="AD296">
        <f>COUNTIF(Z:Z,sectionsubsection_download[[#This Row],[Title]])</f>
        <v>1</v>
      </c>
    </row>
    <row r="297" spans="1:30" ht="116" x14ac:dyDescent="0.35">
      <c r="A297" t="s">
        <v>2201</v>
      </c>
      <c r="B297" s="48" t="s">
        <v>2202</v>
      </c>
      <c r="C297" t="s">
        <v>1060</v>
      </c>
      <c r="D297">
        <v>3211</v>
      </c>
      <c r="X297" s="52"/>
      <c r="Y297" s="52"/>
      <c r="Z297" s="52" t="s">
        <v>2203</v>
      </c>
      <c r="AA297" s="52" t="e">
        <v>#N/A</v>
      </c>
      <c r="AB297" s="52" t="e">
        <v>#N/A</v>
      </c>
      <c r="AC297" s="53" t="s">
        <v>2204</v>
      </c>
      <c r="AD297">
        <f>COUNTIF(Z:Z,sectionsubsection_download[[#This Row],[Title]])</f>
        <v>1</v>
      </c>
    </row>
    <row r="298" spans="1:30" ht="101.5" x14ac:dyDescent="0.35">
      <c r="A298" t="s">
        <v>2205</v>
      </c>
      <c r="B298" s="48" t="s">
        <v>2206</v>
      </c>
      <c r="C298" s="48" t="s">
        <v>1060</v>
      </c>
      <c r="D298">
        <v>3301</v>
      </c>
    </row>
    <row r="299" spans="1:30" ht="87" x14ac:dyDescent="0.35">
      <c r="A299" t="s">
        <v>2207</v>
      </c>
      <c r="B299" s="48" t="s">
        <v>2208</v>
      </c>
      <c r="C299" t="s">
        <v>1060</v>
      </c>
      <c r="D299">
        <v>3301</v>
      </c>
    </row>
    <row r="300" spans="1:30" ht="43.5" x14ac:dyDescent="0.35">
      <c r="A300" t="s">
        <v>2209</v>
      </c>
      <c r="B300" s="48" t="s">
        <v>2210</v>
      </c>
      <c r="C300" s="48" t="s">
        <v>1060</v>
      </c>
      <c r="D300">
        <v>3302</v>
      </c>
    </row>
    <row r="301" spans="1:30" ht="58" x14ac:dyDescent="0.35">
      <c r="A301" t="s">
        <v>2211</v>
      </c>
      <c r="B301" s="48" t="s">
        <v>2212</v>
      </c>
      <c r="C301" t="s">
        <v>1060</v>
      </c>
      <c r="D301">
        <v>3302</v>
      </c>
    </row>
    <row r="302" spans="1:30" ht="72.5" x14ac:dyDescent="0.35">
      <c r="A302" t="s">
        <v>2213</v>
      </c>
      <c r="B302" s="48" t="s">
        <v>2214</v>
      </c>
      <c r="C302" s="48" t="s">
        <v>1060</v>
      </c>
      <c r="D302">
        <v>3303</v>
      </c>
    </row>
    <row r="303" spans="1:30" ht="87" x14ac:dyDescent="0.35">
      <c r="A303" t="s">
        <v>2215</v>
      </c>
      <c r="B303" s="48" t="s">
        <v>2216</v>
      </c>
      <c r="C303" t="s">
        <v>1060</v>
      </c>
      <c r="D303">
        <v>3303</v>
      </c>
    </row>
    <row r="304" spans="1:30" ht="43.5" x14ac:dyDescent="0.35">
      <c r="A304" t="s">
        <v>2217</v>
      </c>
      <c r="B304" s="48" t="s">
        <v>2218</v>
      </c>
      <c r="C304" s="48" t="s">
        <v>1060</v>
      </c>
      <c r="D304">
        <v>3304</v>
      </c>
    </row>
    <row r="305" spans="1:4" ht="58" x14ac:dyDescent="0.35">
      <c r="A305" t="s">
        <v>2219</v>
      </c>
      <c r="B305" s="48" t="s">
        <v>2220</v>
      </c>
      <c r="C305" t="s">
        <v>1060</v>
      </c>
      <c r="D305">
        <v>3304</v>
      </c>
    </row>
    <row r="306" spans="1:4" ht="43.5" x14ac:dyDescent="0.35">
      <c r="A306" t="s">
        <v>2221</v>
      </c>
      <c r="B306" s="48" t="s">
        <v>2222</v>
      </c>
      <c r="C306" s="48" t="s">
        <v>1060</v>
      </c>
      <c r="D306">
        <v>3305</v>
      </c>
    </row>
    <row r="307" spans="1:4" ht="58" x14ac:dyDescent="0.35">
      <c r="A307" t="s">
        <v>2223</v>
      </c>
      <c r="B307" s="48" t="s">
        <v>2224</v>
      </c>
      <c r="C307" t="s">
        <v>1060</v>
      </c>
      <c r="D307">
        <v>3305</v>
      </c>
    </row>
    <row r="308" spans="1:4" ht="87" x14ac:dyDescent="0.35">
      <c r="A308" t="s">
        <v>2225</v>
      </c>
      <c r="B308" s="48" t="s">
        <v>2226</v>
      </c>
      <c r="C308" s="48" t="s">
        <v>1060</v>
      </c>
      <c r="D308">
        <v>3306</v>
      </c>
    </row>
    <row r="309" spans="1:4" ht="43.5" x14ac:dyDescent="0.35">
      <c r="A309" t="s">
        <v>2227</v>
      </c>
      <c r="B309" s="48" t="s">
        <v>2228</v>
      </c>
      <c r="C309" t="s">
        <v>1060</v>
      </c>
      <c r="D309">
        <v>3306</v>
      </c>
    </row>
    <row r="310" spans="1:4" ht="58" x14ac:dyDescent="0.35">
      <c r="A310" t="s">
        <v>2229</v>
      </c>
      <c r="B310" s="48" t="s">
        <v>2230</v>
      </c>
      <c r="C310" s="48" t="s">
        <v>1060</v>
      </c>
      <c r="D310">
        <v>3307</v>
      </c>
    </row>
    <row r="311" spans="1:4" ht="101.5" x14ac:dyDescent="0.35">
      <c r="A311" t="s">
        <v>2231</v>
      </c>
      <c r="B311" s="48" t="s">
        <v>2232</v>
      </c>
      <c r="C311" t="s">
        <v>1060</v>
      </c>
      <c r="D311">
        <v>3307</v>
      </c>
    </row>
    <row r="312" spans="1:4" ht="43.5" x14ac:dyDescent="0.35">
      <c r="A312" t="s">
        <v>2233</v>
      </c>
      <c r="B312" s="48" t="s">
        <v>2234</v>
      </c>
      <c r="C312" s="48" t="s">
        <v>1060</v>
      </c>
      <c r="D312">
        <v>10100</v>
      </c>
    </row>
    <row r="313" spans="1:4" ht="130.5" x14ac:dyDescent="0.35">
      <c r="A313" t="s">
        <v>2235</v>
      </c>
      <c r="B313" s="48" t="s">
        <v>2236</v>
      </c>
      <c r="C313" s="48" t="s">
        <v>1060</v>
      </c>
      <c r="D313">
        <v>10101</v>
      </c>
    </row>
    <row r="314" spans="1:4" ht="130.5" x14ac:dyDescent="0.35">
      <c r="A314" t="s">
        <v>2237</v>
      </c>
      <c r="B314" s="48" t="s">
        <v>2238</v>
      </c>
      <c r="C314" s="48" t="s">
        <v>1060</v>
      </c>
      <c r="D314">
        <v>10102</v>
      </c>
    </row>
    <row r="315" spans="1:4" ht="58" x14ac:dyDescent="0.35">
      <c r="A315" t="s">
        <v>2239</v>
      </c>
      <c r="B315" s="48" t="s">
        <v>2240</v>
      </c>
      <c r="C315" s="48" t="s">
        <v>1060</v>
      </c>
      <c r="D315">
        <v>10200</v>
      </c>
    </row>
    <row r="316" spans="1:4" ht="116" x14ac:dyDescent="0.35">
      <c r="A316" t="s">
        <v>2241</v>
      </c>
      <c r="B316" s="48" t="s">
        <v>2242</v>
      </c>
      <c r="C316" s="48" t="s">
        <v>1060</v>
      </c>
      <c r="D316">
        <v>10201</v>
      </c>
    </row>
    <row r="317" spans="1:4" ht="87" x14ac:dyDescent="0.35">
      <c r="A317" t="s">
        <v>2243</v>
      </c>
      <c r="B317" s="48" t="s">
        <v>2244</v>
      </c>
      <c r="C317" s="48" t="s">
        <v>1060</v>
      </c>
      <c r="D317">
        <v>10202</v>
      </c>
    </row>
    <row r="318" spans="1:4" ht="43.5" x14ac:dyDescent="0.35">
      <c r="A318" t="s">
        <v>2245</v>
      </c>
      <c r="B318" s="48" t="s">
        <v>2246</v>
      </c>
      <c r="C318" s="48" t="s">
        <v>1060</v>
      </c>
      <c r="D318">
        <v>20100</v>
      </c>
    </row>
    <row r="319" spans="1:4" ht="87" x14ac:dyDescent="0.35">
      <c r="A319" t="s">
        <v>2247</v>
      </c>
      <c r="B319" s="48" t="s">
        <v>2248</v>
      </c>
      <c r="C319" s="48" t="s">
        <v>1060</v>
      </c>
      <c r="D319">
        <v>20200</v>
      </c>
    </row>
    <row r="320" spans="1:4" ht="87" x14ac:dyDescent="0.35">
      <c r="A320" t="s">
        <v>2249</v>
      </c>
      <c r="B320" s="48" t="s">
        <v>2250</v>
      </c>
      <c r="C320" s="48" t="s">
        <v>1060</v>
      </c>
      <c r="D320">
        <v>30100</v>
      </c>
    </row>
    <row r="321" spans="1:4" ht="43.5" x14ac:dyDescent="0.35">
      <c r="A321" t="s">
        <v>2251</v>
      </c>
      <c r="B321" s="48" t="s">
        <v>2252</v>
      </c>
      <c r="C321" s="48" t="s">
        <v>1060</v>
      </c>
      <c r="D321">
        <v>30200</v>
      </c>
    </row>
    <row r="322" spans="1:4" ht="72.5" x14ac:dyDescent="0.35">
      <c r="A322" t="s">
        <v>2253</v>
      </c>
      <c r="B322" s="48" t="s">
        <v>2254</v>
      </c>
      <c r="C322" s="48" t="s">
        <v>1060</v>
      </c>
      <c r="D322">
        <v>50100</v>
      </c>
    </row>
    <row r="323" spans="1:4" x14ac:dyDescent="0.35">
      <c r="A323" t="s">
        <v>2255</v>
      </c>
      <c r="B323" t="s">
        <v>2256</v>
      </c>
      <c r="C323" t="s">
        <v>1060</v>
      </c>
      <c r="D323">
        <v>50200</v>
      </c>
    </row>
    <row r="324" spans="1:4" ht="130.5" x14ac:dyDescent="0.35">
      <c r="A324" t="s">
        <v>2257</v>
      </c>
      <c r="B324" s="48" t="s">
        <v>2258</v>
      </c>
      <c r="C324" s="48" t="s">
        <v>1060</v>
      </c>
      <c r="D324">
        <v>50300</v>
      </c>
    </row>
    <row r="325" spans="1:4" x14ac:dyDescent="0.35">
      <c r="A325" t="s">
        <v>2259</v>
      </c>
      <c r="B325" t="s">
        <v>2260</v>
      </c>
      <c r="C325" t="s">
        <v>1060</v>
      </c>
      <c r="D325">
        <v>110100</v>
      </c>
    </row>
    <row r="326" spans="1:4" ht="72.5" x14ac:dyDescent="0.35">
      <c r="A326" t="s">
        <v>2261</v>
      </c>
      <c r="B326" s="48" t="s">
        <v>2262</v>
      </c>
      <c r="C326" s="48" t="s">
        <v>1060</v>
      </c>
      <c r="D326">
        <v>110200</v>
      </c>
    </row>
    <row r="327" spans="1:4" ht="72.5" x14ac:dyDescent="0.35">
      <c r="A327" t="s">
        <v>2263</v>
      </c>
      <c r="B327" s="48" t="s">
        <v>2264</v>
      </c>
      <c r="C327" s="48" t="s">
        <v>1060</v>
      </c>
      <c r="D327">
        <v>110300</v>
      </c>
    </row>
    <row r="328" spans="1:4" ht="101.5" x14ac:dyDescent="0.35">
      <c r="A328" t="s">
        <v>2265</v>
      </c>
      <c r="B328" s="48" t="s">
        <v>2266</v>
      </c>
      <c r="C328" s="48" t="s">
        <v>1060</v>
      </c>
      <c r="D328">
        <v>120100</v>
      </c>
    </row>
    <row r="329" spans="1:4" ht="101.5" x14ac:dyDescent="0.35">
      <c r="A329" t="s">
        <v>2267</v>
      </c>
      <c r="B329" s="48" t="s">
        <v>2268</v>
      </c>
      <c r="C329" s="48" t="s">
        <v>1060</v>
      </c>
      <c r="D329">
        <v>120200</v>
      </c>
    </row>
    <row r="330" spans="1:4" ht="116" x14ac:dyDescent="0.35">
      <c r="A330" t="s">
        <v>2269</v>
      </c>
      <c r="B330" s="48" t="s">
        <v>2270</v>
      </c>
      <c r="C330" s="48" t="s">
        <v>1060</v>
      </c>
      <c r="D330">
        <v>120301</v>
      </c>
    </row>
    <row r="331" spans="1:4" ht="130.5" x14ac:dyDescent="0.35">
      <c r="A331" t="s">
        <v>2271</v>
      </c>
      <c r="B331" s="48" t="s">
        <v>2272</v>
      </c>
      <c r="C331" s="48" t="s">
        <v>1060</v>
      </c>
      <c r="D331">
        <v>120302</v>
      </c>
    </row>
    <row r="332" spans="1:4" ht="130.5" x14ac:dyDescent="0.35">
      <c r="A332" t="s">
        <v>2273</v>
      </c>
      <c r="B332" s="48" t="s">
        <v>2274</v>
      </c>
      <c r="C332" s="48" t="s">
        <v>2275</v>
      </c>
      <c r="D332">
        <v>120303</v>
      </c>
    </row>
    <row r="333" spans="1:4" ht="261" x14ac:dyDescent="0.35">
      <c r="A333" t="s">
        <v>2276</v>
      </c>
      <c r="B333" s="48" t="s">
        <v>2277</v>
      </c>
      <c r="C333" s="48" t="s">
        <v>1060</v>
      </c>
      <c r="D333">
        <v>120304</v>
      </c>
    </row>
    <row r="334" spans="1:4" ht="261" x14ac:dyDescent="0.35">
      <c r="A334" t="s">
        <v>2278</v>
      </c>
      <c r="B334" s="48" t="s">
        <v>2277</v>
      </c>
      <c r="C334" s="48" t="s">
        <v>1060</v>
      </c>
      <c r="D334">
        <v>120304</v>
      </c>
    </row>
    <row r="335" spans="1:4" ht="58" x14ac:dyDescent="0.35">
      <c r="A335" t="s">
        <v>2279</v>
      </c>
      <c r="B335" s="48" t="s">
        <v>2280</v>
      </c>
      <c r="C335" s="48" t="s">
        <v>1060</v>
      </c>
      <c r="D335">
        <v>120400</v>
      </c>
    </row>
    <row r="336" spans="1:4" ht="159.5" x14ac:dyDescent="0.35">
      <c r="A336" t="s">
        <v>2281</v>
      </c>
      <c r="B336" s="48" t="s">
        <v>2282</v>
      </c>
      <c r="C336" s="48" t="s">
        <v>2283</v>
      </c>
      <c r="D336">
        <v>120500</v>
      </c>
    </row>
    <row r="337" spans="1:4" x14ac:dyDescent="0.35">
      <c r="A337" t="s">
        <v>58</v>
      </c>
      <c r="B337" s="48" t="s">
        <v>1060</v>
      </c>
      <c r="C337" s="48" t="s">
        <v>1060</v>
      </c>
    </row>
    <row r="347" spans="1:4" x14ac:dyDescent="0.35">
      <c r="D347" s="47"/>
    </row>
  </sheetData>
  <mergeCells count="4">
    <mergeCell ref="A1:D1"/>
    <mergeCell ref="F1:I1"/>
    <mergeCell ref="K1:N1"/>
    <mergeCell ref="P1:V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38"/>
  <sheetViews>
    <sheetView topLeftCell="A20" workbookViewId="0">
      <selection activeCell="A2" sqref="A2"/>
    </sheetView>
  </sheetViews>
  <sheetFormatPr defaultColWidth="9.08984375" defaultRowHeight="14.5" x14ac:dyDescent="0.35"/>
  <cols>
    <col min="1" max="1" width="27.08984375" bestFit="1" customWidth="1"/>
    <col min="2" max="2" width="9.81640625" customWidth="1"/>
    <col min="3" max="3" width="50.08984375" bestFit="1" customWidth="1"/>
  </cols>
  <sheetData>
    <row r="1" spans="1:4" x14ac:dyDescent="0.35">
      <c r="A1" t="s">
        <v>2284</v>
      </c>
      <c r="B1" t="s">
        <v>2285</v>
      </c>
      <c r="C1" t="s">
        <v>2286</v>
      </c>
      <c r="D1" t="s">
        <v>2287</v>
      </c>
    </row>
    <row r="2" spans="1:4" x14ac:dyDescent="0.35">
      <c r="A2" t="s">
        <v>331</v>
      </c>
      <c r="B2" t="s">
        <v>2288</v>
      </c>
      <c r="C2" t="str">
        <f>S2PQ_relational[[#This Row],[PIGUID]]&amp;S2PQ_relational[[#This Row],[PQGUID]]</f>
        <v>iHndUfPyGPYoulIuDy0lW78wVA7YnBFnvaegzh1b0Ty</v>
      </c>
      <c r="D2" t="str">
        <f>IF(INDEX(S2PQ[[S2PQGUID]:[Answer]],MATCH(S2PQ_relational[[#This Row],[PQGUID]],S2PQ[S2PQGUID],0),5)="no",S2PQ_relational[[#This Row],[PIGUID]]&amp;"NO","-")</f>
        <v>-</v>
      </c>
    </row>
    <row r="3" spans="1:4" x14ac:dyDescent="0.35">
      <c r="A3" t="s">
        <v>313</v>
      </c>
      <c r="B3" t="s">
        <v>2288</v>
      </c>
      <c r="C3" t="str">
        <f>S2PQ_relational[[#This Row],[PIGUID]]&amp;S2PQ_relational[[#This Row],[PQGUID]]</f>
        <v>bGUOIClk5fJfkQ2PSC5Yo78wVA7YnBFnvaegzh1b0Ty</v>
      </c>
      <c r="D3" t="str">
        <f>IF(INDEX(S2PQ[[S2PQGUID]:[Answer]],MATCH(S2PQ_relational[[#This Row],[PQGUID]],S2PQ[S2PQGUID],0),5)="no",S2PQ_relational[[#This Row],[PIGUID]]&amp;"NO","-")</f>
        <v>-</v>
      </c>
    </row>
    <row r="4" spans="1:4" x14ac:dyDescent="0.35">
      <c r="A4" t="s">
        <v>195</v>
      </c>
      <c r="B4" t="s">
        <v>2288</v>
      </c>
      <c r="C4" t="str">
        <f>S2PQ_relational[[#This Row],[PIGUID]]&amp;S2PQ_relational[[#This Row],[PQGUID]]</f>
        <v>4elU6YivpDUP8Zg3hYzRUR78wVA7YnBFnvaegzh1b0Ty</v>
      </c>
      <c r="D4" t="str">
        <f>IF(INDEX(S2PQ[[S2PQGUID]:[Answer]],MATCH(S2PQ_relational[[#This Row],[PQGUID]],S2PQ[S2PQGUID],0),5)="no",S2PQ_relational[[#This Row],[PIGUID]]&amp;"NO","-")</f>
        <v>-</v>
      </c>
    </row>
    <row r="5" spans="1:4" x14ac:dyDescent="0.35">
      <c r="A5" t="s">
        <v>203</v>
      </c>
      <c r="B5" t="s">
        <v>2288</v>
      </c>
      <c r="C5" t="str">
        <f>S2PQ_relational[[#This Row],[PIGUID]]&amp;S2PQ_relational[[#This Row],[PQGUID]]</f>
        <v>4Z90n5MuwIly9eLPYBpn4i78wVA7YnBFnvaegzh1b0Ty</v>
      </c>
      <c r="D5" t="str">
        <f>IF(INDEX(S2PQ[[S2PQGUID]:[Answer]],MATCH(S2PQ_relational[[#This Row],[PQGUID]],S2PQ[S2PQGUID],0),5)="no",S2PQ_relational[[#This Row],[PIGUID]]&amp;"NO","-")</f>
        <v>-</v>
      </c>
    </row>
    <row r="6" spans="1:4" x14ac:dyDescent="0.35">
      <c r="A6" t="s">
        <v>230</v>
      </c>
      <c r="B6" t="s">
        <v>2288</v>
      </c>
      <c r="C6" t="str">
        <f>S2PQ_relational[[#This Row],[PIGUID]]&amp;S2PQ_relational[[#This Row],[PQGUID]]</f>
        <v>46SFKyIYeUQ3Fa48McaHks78wVA7YnBFnvaegzh1b0Ty</v>
      </c>
      <c r="D6" t="str">
        <f>IF(INDEX(S2PQ[[S2PQGUID]:[Answer]],MATCH(S2PQ_relational[[#This Row],[PQGUID]],S2PQ[S2PQGUID],0),5)="no",S2PQ_relational[[#This Row],[PIGUID]]&amp;"NO","-")</f>
        <v>-</v>
      </c>
    </row>
    <row r="7" spans="1:4" x14ac:dyDescent="0.35">
      <c r="A7" t="s">
        <v>236</v>
      </c>
      <c r="B7" t="s">
        <v>2288</v>
      </c>
      <c r="C7" t="str">
        <f>S2PQ_relational[[#This Row],[PIGUID]]&amp;S2PQ_relational[[#This Row],[PQGUID]]</f>
        <v>1pZB76SwBalQpUvgXPZztD78wVA7YnBFnvaegzh1b0Ty</v>
      </c>
      <c r="D7" t="str">
        <f>IF(INDEX(S2PQ[[S2PQGUID]:[Answer]],MATCH(S2PQ_relational[[#This Row],[PQGUID]],S2PQ[S2PQGUID],0),5)="no",S2PQ_relational[[#This Row],[PIGUID]]&amp;"NO","-")</f>
        <v>-</v>
      </c>
    </row>
    <row r="8" spans="1:4" x14ac:dyDescent="0.35">
      <c r="A8" t="s">
        <v>554</v>
      </c>
      <c r="B8" t="s">
        <v>2289</v>
      </c>
      <c r="C8" t="str">
        <f>S2PQ_relational[[#This Row],[PIGUID]]&amp;S2PQ_relational[[#This Row],[PQGUID]]</f>
        <v>7i5C0hXneQ9Ts42qUlx9bT6WUvJ8mCZ5jZz6OMmg6bGM</v>
      </c>
      <c r="D8" t="str">
        <f>IF(INDEX(S2PQ[[S2PQGUID]:[Answer]],MATCH(S2PQ_relational[[#This Row],[PQGUID]],S2PQ[S2PQGUID],0),5)="no",S2PQ_relational[[#This Row],[PIGUID]]&amp;"NO","-")</f>
        <v>-</v>
      </c>
    </row>
    <row r="9" spans="1:4" x14ac:dyDescent="0.35">
      <c r="A9" t="s">
        <v>534</v>
      </c>
      <c r="B9" t="s">
        <v>2289</v>
      </c>
      <c r="C9" t="str">
        <f>S2PQ_relational[[#This Row],[PIGUID]]&amp;S2PQ_relational[[#This Row],[PQGUID]]</f>
        <v>6A3ffduopCYBDPs2ia3uU26WUvJ8mCZ5jZz6OMmg6bGM</v>
      </c>
      <c r="D9" t="str">
        <f>IF(INDEX(S2PQ[[S2PQGUID]:[Answer]],MATCH(S2PQ_relational[[#This Row],[PQGUID]],S2PQ[S2PQGUID],0),5)="no",S2PQ_relational[[#This Row],[PIGUID]]&amp;"NO","-")</f>
        <v>-</v>
      </c>
    </row>
    <row r="10" spans="1:4" x14ac:dyDescent="0.35">
      <c r="A10" t="s">
        <v>527</v>
      </c>
      <c r="B10" t="s">
        <v>2289</v>
      </c>
      <c r="C10" t="str">
        <f>S2PQ_relational[[#This Row],[PIGUID]]&amp;S2PQ_relational[[#This Row],[PQGUID]]</f>
        <v>2AkWRCSbZwSgg3JGSyni9q6WUvJ8mCZ5jZz6OMmg6bGM</v>
      </c>
      <c r="D10" t="str">
        <f>IF(INDEX(S2PQ[[S2PQGUID]:[Answer]],MATCH(S2PQ_relational[[#This Row],[PQGUID]],S2PQ[S2PQGUID],0),5)="no",S2PQ_relational[[#This Row],[PIGUID]]&amp;"NO","-")</f>
        <v>-</v>
      </c>
    </row>
    <row r="11" spans="1:4" x14ac:dyDescent="0.35">
      <c r="A11" t="s">
        <v>757</v>
      </c>
      <c r="B11" t="s">
        <v>2290</v>
      </c>
      <c r="C11" t="str">
        <f>S2PQ_relational[[#This Row],[PIGUID]]&amp;S2PQ_relational[[#This Row],[PQGUID]]</f>
        <v>6p8eHn0JMjasmwCN7u2anS2da4xRvctaGroBQaFMVdXV</v>
      </c>
      <c r="D11" t="str">
        <f>IF(INDEX(S2PQ[[S2PQGUID]:[Answer]],MATCH(S2PQ_relational[[#This Row],[PQGUID]],S2PQ[S2PQGUID],0),5)="no",S2PQ_relational[[#This Row],[PIGUID]]&amp;"NO","-")</f>
        <v>-</v>
      </c>
    </row>
    <row r="12" spans="1:4" x14ac:dyDescent="0.35">
      <c r="A12" t="s">
        <v>847</v>
      </c>
      <c r="B12" t="s">
        <v>2291</v>
      </c>
      <c r="C12" t="str">
        <f>S2PQ_relational[[#This Row],[PIGUID]]&amp;S2PQ_relational[[#This Row],[PQGUID]]</f>
        <v>5PjRiXstLC4CjnWsDhmPse3gt3fIhN46QsU1qNjvnmb2</v>
      </c>
      <c r="D12" t="str">
        <f>IF(INDEX(S2PQ[[S2PQGUID]:[Answer]],MATCH(S2PQ_relational[[#This Row],[PQGUID]],S2PQ[S2PQGUID],0),5)="no",S2PQ_relational[[#This Row],[PIGUID]]&amp;"NO","-")</f>
        <v>-</v>
      </c>
    </row>
    <row r="13" spans="1:4" x14ac:dyDescent="0.35">
      <c r="A13" t="s">
        <v>520</v>
      </c>
      <c r="B13" t="s">
        <v>2292</v>
      </c>
      <c r="C13" t="str">
        <f>S2PQ_relational[[#This Row],[PIGUID]]&amp;S2PQ_relational[[#This Row],[PQGUID]]</f>
        <v>7hMevDUzptlKptbCXwxgER4R9L9YGGN56lLGRoI3945q</v>
      </c>
      <c r="D13" t="str">
        <f>IF(INDEX(S2PQ[[S2PQGUID]:[Answer]],MATCH(S2PQ_relational[[#This Row],[PQGUID]],S2PQ[S2PQGUID],0),5)="no",S2PQ_relational[[#This Row],[PIGUID]]&amp;"NO","-")</f>
        <v>-</v>
      </c>
    </row>
    <row r="14" spans="1:4" x14ac:dyDescent="0.35">
      <c r="A14" t="s">
        <v>732</v>
      </c>
      <c r="B14" t="s">
        <v>2292</v>
      </c>
      <c r="C14" t="str">
        <f>S2PQ_relational[[#This Row],[PIGUID]]&amp;S2PQ_relational[[#This Row],[PQGUID]]</f>
        <v>5mSlaOszUEHd0BAbqSmBbW4R9L9YGGN56lLGRoI3945q</v>
      </c>
      <c r="D14" t="str">
        <f>IF(INDEX(S2PQ[[S2PQGUID]:[Answer]],MATCH(S2PQ_relational[[#This Row],[PQGUID]],S2PQ[S2PQGUID],0),5)="no",S2PQ_relational[[#This Row],[PIGUID]]&amp;"NO","-")</f>
        <v>-</v>
      </c>
    </row>
    <row r="15" spans="1:4" x14ac:dyDescent="0.35">
      <c r="A15" t="s">
        <v>396</v>
      </c>
      <c r="B15" t="s">
        <v>2292</v>
      </c>
      <c r="C15" t="str">
        <f>S2PQ_relational[[#This Row],[PIGUID]]&amp;S2PQ_relational[[#This Row],[PQGUID]]</f>
        <v>4EKmI6V90BbBRZN1zYfwg64R9L9YGGN56lLGRoI3945q</v>
      </c>
      <c r="D15" t="str">
        <f>IF(INDEX(S2PQ[[S2PQGUID]:[Answer]],MATCH(S2PQ_relational[[#This Row],[PQGUID]],S2PQ[S2PQGUID],0),5)="no",S2PQ_relational[[#This Row],[PIGUID]]&amp;"NO","-")</f>
        <v>-</v>
      </c>
    </row>
    <row r="16" spans="1:4" x14ac:dyDescent="0.35">
      <c r="A16" t="s">
        <v>402</v>
      </c>
      <c r="B16" t="s">
        <v>2292</v>
      </c>
      <c r="C16" t="str">
        <f>S2PQ_relational[[#This Row],[PIGUID]]&amp;S2PQ_relational[[#This Row],[PQGUID]]</f>
        <v>6zj2erHsaBPCe0HuXQW3S14R9L9YGGN56lLGRoI3945q</v>
      </c>
      <c r="D16" t="str">
        <f>IF(INDEX(S2PQ[[S2PQGUID]:[Answer]],MATCH(S2PQ_relational[[#This Row],[PQGUID]],S2PQ[S2PQGUID],0),5)="no",S2PQ_relational[[#This Row],[PIGUID]]&amp;"NO","-")</f>
        <v>-</v>
      </c>
    </row>
    <row r="17" spans="1:4" x14ac:dyDescent="0.35">
      <c r="A17" t="s">
        <v>363</v>
      </c>
      <c r="B17" t="s">
        <v>2292</v>
      </c>
      <c r="C17" t="str">
        <f>S2PQ_relational[[#This Row],[PIGUID]]&amp;S2PQ_relational[[#This Row],[PQGUID]]</f>
        <v>66qErdVVkFZQdnuAWgf1Ft4R9L9YGGN56lLGRoI3945q</v>
      </c>
      <c r="D17" t="str">
        <f>IF(INDEX(S2PQ[[S2PQGUID]:[Answer]],MATCH(S2PQ_relational[[#This Row],[PQGUID]],S2PQ[S2PQGUID],0),5)="no",S2PQ_relational[[#This Row],[PIGUID]]&amp;"NO","-")</f>
        <v>-</v>
      </c>
    </row>
    <row r="18" spans="1:4" x14ac:dyDescent="0.35">
      <c r="A18" t="s">
        <v>514</v>
      </c>
      <c r="B18" t="s">
        <v>2292</v>
      </c>
      <c r="C18" t="str">
        <f>S2PQ_relational[[#This Row],[PIGUID]]&amp;S2PQ_relational[[#This Row],[PQGUID]]</f>
        <v>6PgJUOQP7XxD6372lBM8lX4R9L9YGGN56lLGRoI3945q</v>
      </c>
      <c r="D18" t="str">
        <f>IF(INDEX(S2PQ[[S2PQGUID]:[Answer]],MATCH(S2PQ_relational[[#This Row],[PQGUID]],S2PQ[S2PQGUID],0),5)="no",S2PQ_relational[[#This Row],[PIGUID]]&amp;"NO","-")</f>
        <v>-</v>
      </c>
    </row>
    <row r="19" spans="1:4" x14ac:dyDescent="0.35">
      <c r="A19" t="s">
        <v>738</v>
      </c>
      <c r="B19" t="s">
        <v>2293</v>
      </c>
      <c r="C19" t="str">
        <f>S2PQ_relational[[#This Row],[PIGUID]]&amp;S2PQ_relational[[#This Row],[PQGUID]]</f>
        <v>3XAgnXz2B2MkrodMxTOllI7o0xBDTKxcKpHsZRwunVdc</v>
      </c>
      <c r="D19" t="str">
        <f>IF(INDEX(S2PQ[[S2PQGUID]:[Answer]],MATCH(S2PQ_relational[[#This Row],[PQGUID]],S2PQ[S2PQGUID],0),5)="no",S2PQ_relational[[#This Row],[PIGUID]]&amp;"NO","-")</f>
        <v>-</v>
      </c>
    </row>
    <row r="20" spans="1:4" x14ac:dyDescent="0.35">
      <c r="A20" t="s">
        <v>776</v>
      </c>
      <c r="B20" t="s">
        <v>2293</v>
      </c>
      <c r="C20" t="str">
        <f>S2PQ_relational[[#This Row],[PIGUID]]&amp;S2PQ_relational[[#This Row],[PQGUID]]</f>
        <v>6PXBd5F7khUis9LNtJ7uMx7o0xBDTKxcKpHsZRwunVdc</v>
      </c>
      <c r="D20" t="str">
        <f>IF(INDEX(S2PQ[[S2PQGUID]:[Answer]],MATCH(S2PQ_relational[[#This Row],[PQGUID]],S2PQ[S2PQGUID],0),5)="no",S2PQ_relational[[#This Row],[PIGUID]]&amp;"NO","-")</f>
        <v>-</v>
      </c>
    </row>
    <row r="21" spans="1:4" x14ac:dyDescent="0.35">
      <c r="A21" t="s">
        <v>751</v>
      </c>
      <c r="B21" t="s">
        <v>2293</v>
      </c>
      <c r="C21" t="str">
        <f>S2PQ_relational[[#This Row],[PIGUID]]&amp;S2PQ_relational[[#This Row],[PQGUID]]</f>
        <v>6Z0Zehhoet77UdLkNpAK487o0xBDTKxcKpHsZRwunVdc</v>
      </c>
      <c r="D21" t="str">
        <f>IF(INDEX(S2PQ[[S2PQGUID]:[Answer]],MATCH(S2PQ_relational[[#This Row],[PQGUID]],S2PQ[S2PQGUID],0),5)="no",S2PQ_relational[[#This Row],[PIGUID]]&amp;"NO","-")</f>
        <v>-</v>
      </c>
    </row>
    <row r="22" spans="1:4" x14ac:dyDescent="0.35">
      <c r="A22" t="s">
        <v>434</v>
      </c>
      <c r="B22" t="s">
        <v>2294</v>
      </c>
      <c r="C22" t="str">
        <f>S2PQ_relational[[#This Row],[PIGUID]]&amp;S2PQ_relational[[#This Row],[PQGUID]]</f>
        <v>3iN0dj8MxhwAmPvSDUtPip1DKo9zqfflOcZsDUt4F8bK</v>
      </c>
      <c r="D22" t="str">
        <f>IF(INDEX(S2PQ[[S2PQGUID]:[Answer]],MATCH(S2PQ_relational[[#This Row],[PQGUID]],S2PQ[S2PQGUID],0),5)="no",S2PQ_relational[[#This Row],[PIGUID]]&amp;"NO","-")</f>
        <v>-</v>
      </c>
    </row>
    <row r="23" spans="1:4" x14ac:dyDescent="0.35">
      <c r="A23" t="s">
        <v>422</v>
      </c>
      <c r="B23" t="s">
        <v>2294</v>
      </c>
      <c r="C23" t="str">
        <f>S2PQ_relational[[#This Row],[PIGUID]]&amp;S2PQ_relational[[#This Row],[PQGUID]]</f>
        <v>3RDU80FZodR5KDkY5DZdlS1DKo9zqfflOcZsDUt4F8bK</v>
      </c>
      <c r="D23" t="str">
        <f>IF(INDEX(S2PQ[[S2PQGUID]:[Answer]],MATCH(S2PQ_relational[[#This Row],[PQGUID]],S2PQ[S2PQGUID],0),5)="no",S2PQ_relational[[#This Row],[PIGUID]]&amp;"NO","-")</f>
        <v>-</v>
      </c>
    </row>
    <row r="24" spans="1:4" x14ac:dyDescent="0.35">
      <c r="A24" t="s">
        <v>540</v>
      </c>
      <c r="B24" t="s">
        <v>2295</v>
      </c>
      <c r="C24" t="str">
        <f>S2PQ_relational[[#This Row],[PIGUID]]&amp;S2PQ_relational[[#This Row],[PQGUID]]</f>
        <v>2VjbjKk5ZqRQIy6Ryw04qk4C7ap9WXrPsgE102XE9985</v>
      </c>
      <c r="D24" t="str">
        <f>IF(INDEX(S2PQ[[S2PQGUID]:[Answer]],MATCH(S2PQ_relational[[#This Row],[PQGUID]],S2PQ[S2PQGUID],0),5)="no",S2PQ_relational[[#This Row],[PIGUID]]&amp;"NO","-")</f>
        <v>-</v>
      </c>
    </row>
    <row r="25" spans="1:4" x14ac:dyDescent="0.35">
      <c r="A25" t="s">
        <v>764</v>
      </c>
      <c r="B25" t="s">
        <v>2295</v>
      </c>
      <c r="C25" t="str">
        <f>S2PQ_relational[[#This Row],[PIGUID]]&amp;S2PQ_relational[[#This Row],[PQGUID]]</f>
        <v>4YFCgG7VKoe1C4rTqyvkvo4C7ap9WXrPsgE102XE9985</v>
      </c>
      <c r="D25" t="str">
        <f>IF(INDEX(S2PQ[[S2PQGUID]:[Answer]],MATCH(S2PQ_relational[[#This Row],[PQGUID]],S2PQ[S2PQGUID],0),5)="no",S2PQ_relational[[#This Row],[PIGUID]]&amp;"NO","-")</f>
        <v>-</v>
      </c>
    </row>
    <row r="26" spans="1:4" x14ac:dyDescent="0.35">
      <c r="A26" t="s">
        <v>965</v>
      </c>
      <c r="B26" t="s">
        <v>2295</v>
      </c>
      <c r="C26" t="str">
        <f>S2PQ_relational[[#This Row],[PIGUID]]&amp;S2PQ_relational[[#This Row],[PQGUID]]</f>
        <v>1gZll4bOCxosKoKhEl2rq84C7ap9WXrPsgE102XE9985</v>
      </c>
      <c r="D26" t="str">
        <f>IF(INDEX(S2PQ[[S2PQGUID]:[Answer]],MATCH(S2PQ_relational[[#This Row],[PQGUID]],S2PQ[S2PQGUID],0),5)="no",S2PQ_relational[[#This Row],[PIGUID]]&amp;"NO","-")</f>
        <v>-</v>
      </c>
    </row>
    <row r="27" spans="1:4" x14ac:dyDescent="0.35">
      <c r="A27" t="s">
        <v>917</v>
      </c>
      <c r="B27" t="s">
        <v>2295</v>
      </c>
      <c r="C27" t="str">
        <f>S2PQ_relational[[#This Row],[PIGUID]]&amp;S2PQ_relational[[#This Row],[PQGUID]]</f>
        <v>63xuzVUvh3fq7hsPyML6ds4C7ap9WXrPsgE102XE9985</v>
      </c>
      <c r="D27" t="str">
        <f>IF(INDEX(S2PQ[[S2PQGUID]:[Answer]],MATCH(S2PQ_relational[[#This Row],[PQGUID]],S2PQ[S2PQGUID],0),5)="no",S2PQ_relational[[#This Row],[PIGUID]]&amp;"NO","-")</f>
        <v>-</v>
      </c>
    </row>
    <row r="28" spans="1:4" x14ac:dyDescent="0.35">
      <c r="A28" t="s">
        <v>396</v>
      </c>
      <c r="B28" t="s">
        <v>2296</v>
      </c>
      <c r="C28" t="str">
        <f>S2PQ_relational[[#This Row],[PIGUID]]&amp;S2PQ_relational[[#This Row],[PQGUID]]</f>
        <v>4EKmI6V90BbBRZN1zYfwg67t4qfGXrdadx66xrfTpE0d</v>
      </c>
      <c r="D28" t="str">
        <f>IF(INDEX(S2PQ[[S2PQGUID]:[Answer]],MATCH(S2PQ_relational[[#This Row],[PQGUID]],S2PQ[S2PQGUID],0),5)="no",S2PQ_relational[[#This Row],[PIGUID]]&amp;"NO","-")</f>
        <v>-</v>
      </c>
    </row>
    <row r="29" spans="1:4" x14ac:dyDescent="0.35">
      <c r="A29" t="s">
        <v>807</v>
      </c>
      <c r="B29" t="s">
        <v>2297</v>
      </c>
      <c r="C29" t="str">
        <f>S2PQ_relational[[#This Row],[PIGUID]]&amp;S2PQ_relational[[#This Row],[PQGUID]]</f>
        <v>5oCkXTJdFGwstXYPbMisck1DMh4nsjnxwoMXI3CEg6sF</v>
      </c>
      <c r="D29" t="str">
        <f>IF(INDEX(S2PQ[[S2PQGUID]:[Answer]],MATCH(S2PQ_relational[[#This Row],[PQGUID]],S2PQ[S2PQGUID],0),5)="no",S2PQ_relational[[#This Row],[PIGUID]]&amp;"NO","-")</f>
        <v>-</v>
      </c>
    </row>
    <row r="30" spans="1:4" x14ac:dyDescent="0.35">
      <c r="A30" t="s">
        <v>983</v>
      </c>
      <c r="B30" t="s">
        <v>2297</v>
      </c>
      <c r="C30" t="str">
        <f>S2PQ_relational[[#This Row],[PIGUID]]&amp;S2PQ_relational[[#This Row],[PQGUID]]</f>
        <v>576nzgttvJJQqI6hrSGTLe1DMh4nsjnxwoMXI3CEg6sF</v>
      </c>
      <c r="D30" t="str">
        <f>IF(INDEX(S2PQ[[S2PQGUID]:[Answer]],MATCH(S2PQ_relational[[#This Row],[PQGUID]],S2PQ[S2PQGUID],0),5)="no",S2PQ_relational[[#This Row],[PIGUID]]&amp;"NO","-")</f>
        <v>-</v>
      </c>
    </row>
    <row r="31" spans="1:4" x14ac:dyDescent="0.35">
      <c r="A31" t="s">
        <v>989</v>
      </c>
      <c r="B31" t="s">
        <v>2297</v>
      </c>
      <c r="C31" t="str">
        <f>S2PQ_relational[[#This Row],[PIGUID]]&amp;S2PQ_relational[[#This Row],[PQGUID]]</f>
        <v>7ifKEcvN3QUCLa7b59iPF51DMh4nsjnxwoMXI3CEg6sF</v>
      </c>
      <c r="D31" t="str">
        <f>IF(INDEX(S2PQ[[S2PQGUID]:[Answer]],MATCH(S2PQ_relational[[#This Row],[PQGUID]],S2PQ[S2PQGUID],0),5)="no",S2PQ_relational[[#This Row],[PIGUID]]&amp;"NO","-")</f>
        <v>-</v>
      </c>
    </row>
    <row r="32" spans="1:4" x14ac:dyDescent="0.35">
      <c r="A32" t="s">
        <v>995</v>
      </c>
      <c r="B32" t="s">
        <v>2297</v>
      </c>
      <c r="C32" t="str">
        <f>S2PQ_relational[[#This Row],[PIGUID]]&amp;S2PQ_relational[[#This Row],[PQGUID]]</f>
        <v>lOpb0fLvZm9IJJqciS5cp1DMh4nsjnxwoMXI3CEg6sF</v>
      </c>
      <c r="D32" t="str">
        <f>IF(INDEX(S2PQ[[S2PQGUID]:[Answer]],MATCH(S2PQ_relational[[#This Row],[PQGUID]],S2PQ[S2PQGUID],0),5)="no",S2PQ_relational[[#This Row],[PIGUID]]&amp;"NO","-")</f>
        <v>-</v>
      </c>
    </row>
    <row r="33" spans="1:4" x14ac:dyDescent="0.35">
      <c r="A33" t="s">
        <v>953</v>
      </c>
      <c r="B33" t="s">
        <v>2297</v>
      </c>
      <c r="C33" t="str">
        <f>S2PQ_relational[[#This Row],[PIGUID]]&amp;S2PQ_relational[[#This Row],[PQGUID]]</f>
        <v>3Q35u11oCNGGok4GkvdDq81DMh4nsjnxwoMXI3CEg6sF</v>
      </c>
      <c r="D33" t="str">
        <f>IF(INDEX(S2PQ[[S2PQGUID]:[Answer]],MATCH(S2PQ_relational[[#This Row],[PQGUID]],S2PQ[S2PQGUID],0),5)="no",S2PQ_relational[[#This Row],[PIGUID]]&amp;"NO","-")</f>
        <v>-</v>
      </c>
    </row>
    <row r="34" spans="1:4" x14ac:dyDescent="0.35">
      <c r="A34" t="s">
        <v>377</v>
      </c>
      <c r="B34" t="s">
        <v>2298</v>
      </c>
      <c r="C34" t="str">
        <f>S2PQ_relational[[#This Row],[PIGUID]]&amp;S2PQ_relational[[#This Row],[PQGUID]]</f>
        <v>GUdCaPaR66EtZcJlULth24Zdmgt25UbXfgJxrggzCIy</v>
      </c>
      <c r="D34" t="str">
        <f>IF(INDEX(S2PQ[[S2PQGUID]:[Answer]],MATCH(S2PQ_relational[[#This Row],[PQGUID]],S2PQ[S2PQGUID],0),5)="no",S2PQ_relational[[#This Row],[PIGUID]]&amp;"NO","-")</f>
        <v>-</v>
      </c>
    </row>
    <row r="35" spans="1:4" x14ac:dyDescent="0.35">
      <c r="A35" t="s">
        <v>357</v>
      </c>
      <c r="B35" t="s">
        <v>2298</v>
      </c>
      <c r="C35" t="str">
        <f>S2PQ_relational[[#This Row],[PIGUID]]&amp;S2PQ_relational[[#This Row],[PQGUID]]</f>
        <v>3vCxH2ZLcwjwO6MVABDrBg4Zdmgt25UbXfgJxrggzCIy</v>
      </c>
      <c r="D35" t="str">
        <f>IF(INDEX(S2PQ[[S2PQGUID]:[Answer]],MATCH(S2PQ_relational[[#This Row],[PQGUID]],S2PQ[S2PQGUID],0),5)="no",S2PQ_relational[[#This Row],[PIGUID]]&amp;"NO","-")</f>
        <v>-</v>
      </c>
    </row>
    <row r="36" spans="1:4" x14ac:dyDescent="0.35">
      <c r="A36" t="s">
        <v>351</v>
      </c>
      <c r="B36" t="s">
        <v>2298</v>
      </c>
      <c r="C36" t="str">
        <f>S2PQ_relational[[#This Row],[PIGUID]]&amp;S2PQ_relational[[#This Row],[PQGUID]]</f>
        <v>7Y4CA7DOpZiZGcCS2TsFB4Zdmgt25UbXfgJxrggzCIy</v>
      </c>
      <c r="D36" t="str">
        <f>IF(INDEX(S2PQ[[S2PQGUID]:[Answer]],MATCH(S2PQ_relational[[#This Row],[PQGUID]],S2PQ[S2PQGUID],0),5)="no",S2PQ_relational[[#This Row],[PIGUID]]&amp;"NO","-")</f>
        <v>-</v>
      </c>
    </row>
    <row r="37" spans="1:4" x14ac:dyDescent="0.35">
      <c r="A37" t="s">
        <v>337</v>
      </c>
      <c r="B37" t="s">
        <v>2298</v>
      </c>
      <c r="C37" t="str">
        <f>S2PQ_relational[[#This Row],[PIGUID]]&amp;S2PQ_relational[[#This Row],[PQGUID]]</f>
        <v>5QyCDmg1wno1ftPKe7flLi4Zdmgt25UbXfgJxrggzCIy</v>
      </c>
      <c r="D37" t="str">
        <f>IF(INDEX(S2PQ[[S2PQGUID]:[Answer]],MATCH(S2PQ_relational[[#This Row],[PQGUID]],S2PQ[S2PQGUID],0),5)="no",S2PQ_relational[[#This Row],[PIGUID]]&amp;"NO","-")</f>
        <v>-</v>
      </c>
    </row>
    <row r="38" spans="1:4" x14ac:dyDescent="0.35">
      <c r="A38" t="s">
        <v>669</v>
      </c>
      <c r="B38" t="s">
        <v>2299</v>
      </c>
      <c r="C38" t="str">
        <f>S2PQ_relational[[#This Row],[PIGUID]]&amp;S2PQ_relational[[#This Row],[PQGUID]]</f>
        <v>1zHtqaoTLae9BewoD4j16z2X5jIQrwwam5QenXltA03n</v>
      </c>
      <c r="D38" t="str">
        <f>IF(INDEX(S2PQ[[S2PQGUID]:[Answer]],MATCH(S2PQ_relational[[#This Row],[PQGUID]],S2PQ[S2PQGUID],0),5)="no",S2PQ_relational[[#This Row],[PIGUID]]&amp;"NO","-")</f>
        <v>-</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ColWidth="9.08984375" defaultRowHeight="14.5" x14ac:dyDescent="0.35"/>
  <cols>
    <col min="1" max="1" width="24.54296875" bestFit="1" customWidth="1"/>
  </cols>
  <sheetData>
    <row r="1" spans="1:9" x14ac:dyDescent="0.35">
      <c r="A1" t="s">
        <v>94</v>
      </c>
      <c r="C1" t="e">
        <f>IF(#REF!="","",INDEX(PIs[[Column1]:[SS]],MATCH(#REF!,PIs[SGUID],0),14))</f>
        <v>#REF!</v>
      </c>
      <c r="G1" t="e">
        <f>IF(#REF!="",INDEX(PIs[[Column1]:[SS]],MATCH(#REF!,PIs[GUID],0),2),"")</f>
        <v>#REF!</v>
      </c>
      <c r="H1" t="e">
        <f>IF(#REF!="",INDEX(PIs[[Column1]:[SS]],MATCH(#REF!,PIs[GUID],0),4),"")</f>
        <v>#REF!</v>
      </c>
      <c r="I1" t="e">
        <f>IF(#REF!="",INDEX(PIs[[Column1]:[SS]],MATCH(#REF!,PIs[GUID],0),6),"")</f>
        <v>#REF!</v>
      </c>
    </row>
    <row r="3" spans="1:9" x14ac:dyDescent="0.35">
      <c r="A3" t="s">
        <v>19</v>
      </c>
      <c r="B3" t="s">
        <v>2300</v>
      </c>
    </row>
    <row r="4" spans="1:9" x14ac:dyDescent="0.35">
      <c r="A4" t="s">
        <v>2301</v>
      </c>
      <c r="B4" t="s">
        <v>1060</v>
      </c>
    </row>
    <row r="5" spans="1:9" x14ac:dyDescent="0.35">
      <c r="A5" t="s">
        <v>48</v>
      </c>
      <c r="B5" t="s">
        <v>2302</v>
      </c>
    </row>
    <row r="6" spans="1:9" x14ac:dyDescent="0.35">
      <c r="A6" t="s">
        <v>293</v>
      </c>
      <c r="B6" t="s">
        <v>2303</v>
      </c>
    </row>
    <row r="7" spans="1:9" x14ac:dyDescent="0.35">
      <c r="A7" t="s">
        <v>73</v>
      </c>
      <c r="B7" t="s">
        <v>2304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election activeCell="A5" sqref="A5"/>
    </sheetView>
  </sheetViews>
  <sheetFormatPr defaultColWidth="0" defaultRowHeight="15" customHeight="1" zeroHeight="1" x14ac:dyDescent="0.35"/>
  <cols>
    <col min="1" max="1" width="127.453125" style="1" customWidth="1"/>
    <col min="2" max="2" width="1" style="1" hidden="1"/>
    <col min="3" max="255" width="11.453125" style="1" hidden="1"/>
    <col min="256" max="259" width="1.54296875" style="1" hidden="1" customWidth="1"/>
    <col min="260" max="260" width="0.453125" style="1" hidden="1" customWidth="1"/>
    <col min="261" max="16383" width="1.54296875" style="1" hidden="1"/>
    <col min="16384" max="16384" width="0.54296875" style="1" customWidth="1"/>
  </cols>
  <sheetData>
    <row r="1" spans="1:1" ht="87" customHeight="1" x14ac:dyDescent="0.35">
      <c r="A1" s="2"/>
    </row>
    <row r="2" spans="1:1" ht="80.25" customHeight="1" x14ac:dyDescent="0.6">
      <c r="A2" s="11" t="s">
        <v>2305</v>
      </c>
    </row>
    <row r="3" spans="1:1" ht="27" customHeight="1" x14ac:dyDescent="0.4">
      <c r="A3" s="3" t="s">
        <v>2306</v>
      </c>
    </row>
    <row r="4" spans="1:1" ht="14.5" x14ac:dyDescent="0.35">
      <c r="A4" s="4"/>
    </row>
    <row r="5" spans="1:1" ht="87.5" x14ac:dyDescent="0.35">
      <c r="A5" s="5" t="s">
        <v>2307</v>
      </c>
    </row>
    <row r="6" spans="1:1" ht="17.5" x14ac:dyDescent="0.35">
      <c r="A6" s="6"/>
    </row>
    <row r="7" spans="1:1" ht="17.5" x14ac:dyDescent="0.35">
      <c r="A7" s="6"/>
    </row>
    <row r="8" spans="1:1" ht="18" x14ac:dyDescent="0.4">
      <c r="A8" s="7"/>
    </row>
    <row r="9" spans="1:1" ht="14.5" x14ac:dyDescent="0.35">
      <c r="A9" s="8" t="s">
        <v>2308</v>
      </c>
    </row>
    <row r="10" spans="1:1" ht="29.25" customHeight="1" x14ac:dyDescent="0.35">
      <c r="A10" s="9" t="s">
        <v>2309</v>
      </c>
    </row>
    <row r="11" spans="1:1" ht="7.5" customHeight="1" x14ac:dyDescent="0.35"/>
    <row r="12" spans="1:1" ht="15" customHeight="1" x14ac:dyDescent="0.35"/>
    <row r="13" spans="1:1" ht="15" customHeight="1" x14ac:dyDescent="0.35"/>
    <row r="14" spans="1:1" ht="15" customHeight="1" x14ac:dyDescent="0.35"/>
    <row r="15" spans="1:1" ht="15" customHeight="1" x14ac:dyDescent="0.35"/>
  </sheetData>
  <sheetProtection algorithmName="SHA-512" hashValue="EzLAhZU9PgKtL0XTN5tzJPBRyM3T6UbaJDu0Q4HstrXLEzxGRzSua88ubmWdRB7/du4w4Wo/BSgySTTaza+FxA==" saltValue="/S1V2GryhfDLuM7lA4GdPA=="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8"/>
  <sheetViews>
    <sheetView showGridLines="0" view="pageLayout" topLeftCell="F1" zoomScaleNormal="100" workbookViewId="0">
      <selection activeCell="F14" sqref="F14"/>
    </sheetView>
  </sheetViews>
  <sheetFormatPr defaultColWidth="0" defaultRowHeight="12" zeroHeight="1" x14ac:dyDescent="0.3"/>
  <cols>
    <col min="1" max="1" width="9.36328125" style="38" hidden="1" customWidth="1"/>
    <col min="2" max="2" width="8" style="38" hidden="1" customWidth="1"/>
    <col min="3" max="3" width="19.81640625" style="38" hidden="1" customWidth="1"/>
    <col min="4" max="4" width="24.36328125" style="38" hidden="1" customWidth="1"/>
    <col min="5" max="5" width="30.81640625" style="38" hidden="1" customWidth="1"/>
    <col min="6" max="6" width="81.453125" style="38" customWidth="1"/>
    <col min="7" max="7" width="54" style="38" customWidth="1"/>
    <col min="8" max="8" width="68.6328125" style="38" hidden="1"/>
    <col min="9" max="16383" width="8.6328125" style="38" hidden="1"/>
    <col min="16384" max="16384" width="1.81640625" style="38" customWidth="1"/>
  </cols>
  <sheetData>
    <row r="1" spans="1:8" x14ac:dyDescent="0.3">
      <c r="F1" s="81" t="s">
        <v>2310</v>
      </c>
      <c r="G1" s="81"/>
    </row>
    <row r="2" spans="1:8" x14ac:dyDescent="0.3">
      <c r="F2" s="82" t="s">
        <v>2311</v>
      </c>
      <c r="G2" s="82"/>
    </row>
    <row r="3" spans="1:8" x14ac:dyDescent="0.3">
      <c r="F3" s="66"/>
      <c r="G3" s="58"/>
    </row>
    <row r="4" spans="1:8" ht="23.25" customHeight="1" x14ac:dyDescent="0.3">
      <c r="F4" s="82" t="s">
        <v>2312</v>
      </c>
      <c r="G4" s="82"/>
    </row>
    <row r="5" spans="1:8" x14ac:dyDescent="0.3">
      <c r="F5" s="66"/>
      <c r="G5" s="58"/>
    </row>
    <row r="6" spans="1:8" ht="84.75" customHeight="1" x14ac:dyDescent="0.3">
      <c r="A6" s="38" t="s">
        <v>1060</v>
      </c>
      <c r="F6" s="82" t="s">
        <v>2313</v>
      </c>
      <c r="G6" s="82"/>
    </row>
    <row r="7" spans="1:8" hidden="1" x14ac:dyDescent="0.3">
      <c r="A7" s="38" t="s">
        <v>2314</v>
      </c>
      <c r="F7" s="40"/>
    </row>
    <row r="8" spans="1:8" hidden="1" x14ac:dyDescent="0.3">
      <c r="A8" s="38" t="s">
        <v>2315</v>
      </c>
      <c r="F8" s="39"/>
    </row>
    <row r="9" spans="1:8" x14ac:dyDescent="0.3"/>
    <row r="10" spans="1:8" x14ac:dyDescent="0.3">
      <c r="C10" s="38" t="s">
        <v>2316</v>
      </c>
      <c r="D10" s="38" t="s">
        <v>2317</v>
      </c>
      <c r="E10" s="38" t="s">
        <v>21</v>
      </c>
      <c r="F10" s="41" t="s">
        <v>2318</v>
      </c>
      <c r="G10" s="41" t="s">
        <v>2319</v>
      </c>
      <c r="H10" s="38" t="s">
        <v>2320</v>
      </c>
    </row>
    <row r="11" spans="1:8" x14ac:dyDescent="0.3">
      <c r="C11" s="38" t="s">
        <v>2299</v>
      </c>
      <c r="D11" s="38">
        <v>13</v>
      </c>
      <c r="E11" s="42"/>
      <c r="F11" s="59" t="s">
        <v>2321</v>
      </c>
      <c r="G11" s="69" t="s">
        <v>1060</v>
      </c>
      <c r="H11" s="71" t="str">
        <f>"This point is not applicable because ''"&amp;S2PQ[[#This Row],[Step 2 questions]]&amp;"'' was answered with ''No.'' This item was automatically set to ''N/A'' by the system."</f>
        <v>This point is not applicable because ''Has the producer used subcontractors and/or service providers during the certification cycle?'' was answered with ''No.'' This item was automatically set to ''N/A'' by the system.</v>
      </c>
    </row>
    <row r="12" spans="1:8" x14ac:dyDescent="0.3">
      <c r="C12" s="38" t="s">
        <v>2295</v>
      </c>
      <c r="D12" s="38">
        <v>16</v>
      </c>
      <c r="E12" s="42"/>
      <c r="F12" s="72" t="s">
        <v>2322</v>
      </c>
      <c r="G12" s="69" t="s">
        <v>1060</v>
      </c>
      <c r="H12" s="71" t="str">
        <f>"This point is not applicable because ''"&amp;S2PQ[[#This Row],[Step 2 questions]]&amp;"'' was answered with ''No.'' This item was automatically set to ''N/A'' by the system."</f>
        <v>This point is not applicable because ''Has the producer been registered for parallel ownership?'' was answered with ''No.'' This item was automatically set to ''N/A'' by the system.</v>
      </c>
    </row>
    <row r="13" spans="1:8" ht="23" x14ac:dyDescent="0.3">
      <c r="C13" s="38" t="s">
        <v>2294</v>
      </c>
      <c r="D13" s="38">
        <v>19</v>
      </c>
      <c r="E13" s="42"/>
      <c r="F13" s="72" t="s">
        <v>2323</v>
      </c>
      <c r="G13" s="69" t="s">
        <v>1060</v>
      </c>
      <c r="H13" s="71" t="str">
        <f>"This point is not applicable because ''"&amp;S2PQ[[#This Row],[Step 2 questions]]&amp;"'' was answered with ''No.'' This item was automatically set to ''N/A'' by the system."</f>
        <v>This point is not applicable because ''Has in-house propagation material been produced during the certification cycle (with or without treatment with any plant protection products)?'' was answered with ''No.'' This item was automatically set to ''N/A'' by the system.</v>
      </c>
    </row>
    <row r="14" spans="1:8" ht="23" x14ac:dyDescent="0.3">
      <c r="C14" s="38" t="s">
        <v>2297</v>
      </c>
      <c r="D14" s="38">
        <v>22</v>
      </c>
      <c r="E14" s="42"/>
      <c r="F14" s="72" t="s">
        <v>2324</v>
      </c>
      <c r="G14" s="69" t="s">
        <v>1060</v>
      </c>
      <c r="H14" s="71" t="str">
        <f>"This point is not applicable because ''"&amp;S2PQ[[#This Row],[Step 2 questions]]&amp;"'' was answered with ''No.'' This item was automatically set to ''N/A'' by the system."</f>
        <v>This point is not applicable because ''Have genetically modified organisms (GMOs) been included in the scope of the operation during the certification cycle?'' was answered with ''No.'' This item was automatically set to ''N/A'' by the system.</v>
      </c>
    </row>
    <row r="15" spans="1:8" x14ac:dyDescent="0.3">
      <c r="C15" s="38" t="s">
        <v>2289</v>
      </c>
      <c r="D15" s="38">
        <v>25</v>
      </c>
      <c r="E15" s="42"/>
      <c r="F15" s="72" t="s">
        <v>2325</v>
      </c>
      <c r="G15" s="69" t="s">
        <v>1060</v>
      </c>
      <c r="H15" s="71" t="str">
        <f>"This point is not applicable because ''"&amp;S2PQ[[#This Row],[Step 2 questions]]&amp;"'' was answered with ''No.'' This item was automatically set to ''N/A'' by the system."</f>
        <v>This point is not applicable because ''Has soil been used for cultivation purposes during the certification cycle?'' was answered with ''No.'' This item was automatically set to ''N/A'' by the system.</v>
      </c>
    </row>
    <row r="16" spans="1:8" x14ac:dyDescent="0.3">
      <c r="C16" s="38" t="s">
        <v>2293</v>
      </c>
      <c r="D16" s="38">
        <v>28</v>
      </c>
      <c r="E16" s="42"/>
      <c r="F16" s="72" t="s">
        <v>2326</v>
      </c>
      <c r="G16" s="69" t="s">
        <v>1060</v>
      </c>
      <c r="H16" s="71" t="str">
        <f>"This point is not applicable because ''"&amp;S2PQ[[#This Row],[Step 2 questions]]&amp;"'' was answered with ''No.'' This item was automatically set to ''N/A'' by the system."</f>
        <v>This point is not applicable because ''Has the producer used soil fumigation during the certification cycle?'' was answered with ''No.'' This item was automatically set to ''N/A'' by the system.</v>
      </c>
    </row>
    <row r="17" spans="3:8" ht="23" x14ac:dyDescent="0.3">
      <c r="C17" s="38" t="s">
        <v>2290</v>
      </c>
      <c r="D17" s="38">
        <v>31</v>
      </c>
      <c r="E17" s="42"/>
      <c r="F17" s="72" t="s">
        <v>2327</v>
      </c>
      <c r="G17" s="69" t="s">
        <v>1060</v>
      </c>
      <c r="H17" s="71" t="str">
        <f>"This point is not applicable because ''"&amp;S2PQ[[#This Row],[Step 2 questions]]&amp;"'' was answered with ''No.'' This item was automatically set to ''N/A'' by the system."</f>
        <v>This point is not applicable because ''Have substrates (peat or other media) been used for cultivation purposes during the certification cycle?'' was answered with ''No.'' This item was automatically set to ''N/A'' by the system.</v>
      </c>
    </row>
    <row r="18" spans="3:8" x14ac:dyDescent="0.3">
      <c r="C18" s="38" t="s">
        <v>2292</v>
      </c>
      <c r="D18" s="38">
        <v>34</v>
      </c>
      <c r="E18" s="42"/>
      <c r="F18" s="72" t="s">
        <v>2328</v>
      </c>
      <c r="G18" s="69" t="s">
        <v>1060</v>
      </c>
      <c r="H18" s="71" t="str">
        <f>"This point is not applicable because ''"&amp;S2PQ[[#This Row],[Step 2 questions]]&amp;"'' was answered with ''No.'' This item was automatically set to ''N/A'' by the system."</f>
        <v>This point is not applicable because ''Has the producer applied fertilizers (organic and/or inorganic) during the certification cycle?'' was answered with ''No.'' This item was automatically set to ''N/A'' by the system.</v>
      </c>
    </row>
    <row r="19" spans="3:8" ht="23" x14ac:dyDescent="0.3">
      <c r="C19" s="38" t="s">
        <v>2298</v>
      </c>
      <c r="D19" s="38">
        <v>37</v>
      </c>
      <c r="E19" s="42"/>
      <c r="F19" s="72" t="s">
        <v>2329</v>
      </c>
      <c r="G19" s="69" t="s">
        <v>1060</v>
      </c>
      <c r="H19" s="71" t="str">
        <f>"This point is not applicable because ''"&amp;S2PQ[[#This Row],[Step 2 questions]]&amp;"'' was answered with ''No.'' This item was automatically set to ''N/A'' by the system."</f>
        <v>This point is not applicable because ''Have any fertilizers (organic and/or inorganic) and/or biostimulants been stored on site during the certification cycle?'' was answered with ''No.'' This item was automatically set to ''N/A'' by the system.</v>
      </c>
    </row>
    <row r="20" spans="3:8" x14ac:dyDescent="0.3">
      <c r="C20" s="38" t="s">
        <v>2296</v>
      </c>
      <c r="D20" s="38">
        <v>40</v>
      </c>
      <c r="E20" s="42"/>
      <c r="F20" s="72" t="s">
        <v>2330</v>
      </c>
      <c r="G20" s="69" t="s">
        <v>1060</v>
      </c>
      <c r="H20" s="71" t="str">
        <f>"This point is not applicable because ''"&amp;S2PQ[[#This Row],[Step 2 questions]]&amp;"'' was answered with ''No.'' This item was automatically set to ''N/A'' by the system."</f>
        <v>This point is not applicable because ''Has the producer applied organic fertilizer on site during the certification cycle?'' was answered with ''No.'' This item was automatically set to ''N/A'' by the system.</v>
      </c>
    </row>
    <row r="21" spans="3:8" x14ac:dyDescent="0.3">
      <c r="C21" s="38" t="s">
        <v>2291</v>
      </c>
      <c r="D21" s="38">
        <v>45</v>
      </c>
      <c r="E21" s="42"/>
      <c r="F21" s="72" t="s">
        <v>2331</v>
      </c>
      <c r="G21" s="69" t="s">
        <v>1060</v>
      </c>
      <c r="H21" s="71" t="str">
        <f>"This point is not applicable because ''"&amp;S2PQ[[#This Row],[Step 2 questions]]&amp;"'' was answered with ''No.'' This item was automatically set to ''N/A'' by the system."</f>
        <v>This point is not applicable because ''Have crops been irrigated during the certification cycle? '' was answered with ''No.'' This item was automatically set to ''N/A'' by the system.</v>
      </c>
    </row>
    <row r="22" spans="3:8" ht="15.4" customHeight="1" x14ac:dyDescent="0.3">
      <c r="C22" s="38" t="s">
        <v>2288</v>
      </c>
      <c r="D22" s="38">
        <v>48</v>
      </c>
      <c r="E22" s="42"/>
      <c r="F22" s="72" t="s">
        <v>2332</v>
      </c>
      <c r="G22" s="69" t="s">
        <v>1060</v>
      </c>
      <c r="H22" s="71" t="str">
        <f>"This point is not applicable because ''"&amp;S2PQ[[#This Row],[Step 2 questions]]&amp;"'' was answered with ''No.'' This item was automatically set to ''N/A'' by the system."</f>
        <v>This point is not applicable because ''Are plant protection products used between the time of harvest and prior to dispatch?
'' was answered with ''No.'' This item was automatically set to ''N/A'' by the system.</v>
      </c>
    </row>
    <row r="23" spans="3:8" x14ac:dyDescent="0.3">
      <c r="C23" s="38" t="s">
        <v>2333</v>
      </c>
      <c r="D23" s="38">
        <v>51</v>
      </c>
      <c r="E23" s="42"/>
      <c r="F23" s="72" t="s">
        <v>2334</v>
      </c>
      <c r="G23" s="69" t="s">
        <v>1060</v>
      </c>
      <c r="H23" s="71" t="str">
        <f>"This point is not applicable because ''"&amp;S2PQ[[#This Row],[Step 2 questions]]&amp;"'' was answered with ''No.'' This item was automatically set to ''N/A'' by the system."</f>
        <v>This point is not applicable because ''Are plant protection products and/or any other treatment products stored on site?'' was answered with ''No.'' This item was automatically set to ''N/A'' by the system.</v>
      </c>
    </row>
    <row r="24" spans="3:8" x14ac:dyDescent="0.3">
      <c r="C24" s="38" t="s">
        <v>2335</v>
      </c>
      <c r="D24" s="38">
        <v>54</v>
      </c>
      <c r="E24" s="42"/>
      <c r="F24" s="59" t="s">
        <v>2336</v>
      </c>
      <c r="G24" s="69" t="s">
        <v>1060</v>
      </c>
      <c r="H24" s="71" t="str">
        <f>"This point is not applicable because ''"&amp;S2PQ[[#This Row],[Step 2 questions]]&amp;"'' was answered with ''No.'' This item was automatically set to ''N/A'' by the system."</f>
        <v>This point is not applicable because ''Does the farm include open field areas, green areas, or room to implement living fences/hedges? '' was answered with ''No.'' This item was automatically set to ''N/A'' by the system.</v>
      </c>
    </row>
    <row r="25" spans="3:8" ht="19.5" customHeight="1" x14ac:dyDescent="0.3"/>
    <row r="26" spans="3:8" ht="94.5" customHeight="1" x14ac:dyDescent="0.3">
      <c r="F26" s="83" t="s">
        <v>2337</v>
      </c>
      <c r="G26" s="83"/>
    </row>
    <row r="27" spans="3:8" ht="9.75" customHeight="1" x14ac:dyDescent="0.3">
      <c r="F27" s="70"/>
      <c r="G27" s="70"/>
    </row>
    <row r="28" spans="3:8" x14ac:dyDescent="0.3">
      <c r="F28" s="60" t="s">
        <v>2338</v>
      </c>
      <c r="G28" s="60" t="s">
        <v>2339</v>
      </c>
    </row>
    <row r="29" spans="3:8" x14ac:dyDescent="0.3">
      <c r="F29" s="61" t="s">
        <v>2340</v>
      </c>
      <c r="G29" s="77" t="s">
        <v>2341</v>
      </c>
    </row>
    <row r="30" spans="3:8" ht="23" x14ac:dyDescent="0.3">
      <c r="F30" s="65" t="s">
        <v>2342</v>
      </c>
      <c r="G30" s="78"/>
    </row>
    <row r="31" spans="3:8" ht="23" x14ac:dyDescent="0.3">
      <c r="F31" s="77" t="s">
        <v>2343</v>
      </c>
      <c r="G31" s="64" t="s">
        <v>2344</v>
      </c>
    </row>
    <row r="32" spans="3:8" ht="23" x14ac:dyDescent="0.3">
      <c r="F32" s="78"/>
      <c r="G32" s="65" t="s">
        <v>2345</v>
      </c>
    </row>
    <row r="33" spans="6:7" ht="23" x14ac:dyDescent="0.3">
      <c r="F33" s="62" t="s">
        <v>2346</v>
      </c>
      <c r="G33" s="62" t="s">
        <v>2347</v>
      </c>
    </row>
    <row r="34" spans="6:7" ht="23" x14ac:dyDescent="0.3">
      <c r="F34" s="79" t="s">
        <v>2348</v>
      </c>
      <c r="G34" s="64" t="s">
        <v>2344</v>
      </c>
    </row>
    <row r="35" spans="6:7" ht="23" x14ac:dyDescent="0.3">
      <c r="F35" s="80"/>
      <c r="G35" s="65" t="s">
        <v>2349</v>
      </c>
    </row>
    <row r="36" spans="6:7" ht="23" x14ac:dyDescent="0.3">
      <c r="F36" s="62" t="s">
        <v>2350</v>
      </c>
      <c r="G36" s="62" t="s">
        <v>2351</v>
      </c>
    </row>
    <row r="37" spans="6:7" x14ac:dyDescent="0.3"/>
    <row r="38" spans="6:7" x14ac:dyDescent="0.3"/>
  </sheetData>
  <sheetProtection algorithmName="SHA-512" hashValue="0nd5LauYTvFGsVBy4uTDGTJIYnEvoZeZuu/A6nDoFLYgJTDZFi+B0F3MdikoPRQjRhP9grU4xBlbXhK+qzO+SQ==" saltValue="v4IjtYnUez/qr0ydHVs12Q==" spinCount="100000" sheet="1" formatCells="0" formatColumns="0" formatRows="0" insertColumns="0" insertRows="0" insertHyperlinks="0" sort="0" autoFilter="0" pivotTables="0"/>
  <mergeCells count="8">
    <mergeCell ref="F31:F32"/>
    <mergeCell ref="F34:F35"/>
    <mergeCell ref="F1:G1"/>
    <mergeCell ref="F2:G2"/>
    <mergeCell ref="F4:G4"/>
    <mergeCell ref="F6:G6"/>
    <mergeCell ref="F26:G26"/>
    <mergeCell ref="G29:G30"/>
  </mergeCells>
  <dataValidations count="1">
    <dataValidation type="list" allowBlank="1" showInputMessage="1" showErrorMessage="1" sqref="G11:G24"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&amp;L&amp;"Arial,Standard"&amp;8Code ref.: IFA Smart checklist for FO; v6.0_Sep22; English version
&amp;A
Page &amp;P of &amp;N&amp;R&amp;"Arial,Standard"&amp;8© GLOBALG.A.P. c/o FoodPLUS GmbH
Spichernstr. 55, 50672 Cologne, Germany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C02CB-4293-48EC-8EF3-63A543F0D32F}">
  <dimension ref="A1:XFC36"/>
  <sheetViews>
    <sheetView showGridLines="0" view="pageLayout" zoomScaleNormal="100" zoomScaleSheetLayoutView="110" workbookViewId="0">
      <selection activeCell="B14" sqref="B14:E14"/>
    </sheetView>
  </sheetViews>
  <sheetFormatPr defaultColWidth="0" defaultRowHeight="0" customHeight="1" zeroHeight="1" x14ac:dyDescent="0.35"/>
  <cols>
    <col min="1" max="1" width="46" style="37" customWidth="1"/>
    <col min="2" max="4" width="4.54296875" style="15" customWidth="1"/>
    <col min="5" max="5" width="77.81640625" style="15" customWidth="1"/>
    <col min="6" max="6" width="0.54296875" style="15" hidden="1" customWidth="1"/>
    <col min="7" max="8" width="11.54296875" style="15" hidden="1" customWidth="1"/>
    <col min="9" max="9" width="0" style="15" hidden="1" customWidth="1"/>
    <col min="10" max="10" width="0.54296875" style="15" hidden="1" customWidth="1"/>
    <col min="11" max="49" width="0" style="15" hidden="1" customWidth="1"/>
    <col min="50" max="238" width="11.54296875" style="15" hidden="1" customWidth="1"/>
    <col min="239" max="239" width="17.453125" style="15" hidden="1" customWidth="1"/>
    <col min="240" max="240" width="7.54296875" style="15" hidden="1" customWidth="1"/>
    <col min="241" max="241" width="14.453125" style="15" hidden="1" customWidth="1"/>
    <col min="242" max="242" width="16.453125" style="15" hidden="1" customWidth="1"/>
    <col min="243" max="251" width="11.54296875" style="15" hidden="1" customWidth="1"/>
    <col min="252" max="252" width="0" style="15" hidden="1" customWidth="1"/>
    <col min="253" max="253" width="0.54296875" style="15" hidden="1" customWidth="1"/>
    <col min="254" max="255" width="11.54296875" style="15" hidden="1" customWidth="1"/>
    <col min="256" max="256" width="0" style="15" hidden="1" customWidth="1"/>
    <col min="257" max="257" width="0.54296875" style="15" hidden="1" customWidth="1"/>
    <col min="258" max="16383" width="10.453125" style="15" hidden="1"/>
    <col min="16384" max="16384" width="3.453125" style="15" hidden="1" customWidth="1"/>
  </cols>
  <sheetData>
    <row r="1" spans="1:8" ht="24" customHeight="1" x14ac:dyDescent="0.35">
      <c r="A1" s="12" t="s">
        <v>2389</v>
      </c>
      <c r="B1" s="13"/>
      <c r="C1" s="13"/>
      <c r="D1" s="13"/>
      <c r="E1" s="13"/>
      <c r="F1" s="14"/>
      <c r="G1" s="14"/>
      <c r="H1" s="14"/>
    </row>
    <row r="2" spans="1:8" ht="19.5" customHeight="1" thickBot="1" x14ac:dyDescent="0.4">
      <c r="A2" s="13" t="s">
        <v>2352</v>
      </c>
      <c r="B2" s="13"/>
      <c r="C2" s="14"/>
      <c r="D2" s="14"/>
      <c r="E2" s="14"/>
      <c r="F2" s="14"/>
      <c r="G2" s="14"/>
      <c r="H2" s="14"/>
    </row>
    <row r="3" spans="1:8" s="18" customFormat="1" ht="25.5" customHeight="1" thickTop="1" thickBot="1" x14ac:dyDescent="0.4">
      <c r="A3" s="16" t="s">
        <v>2353</v>
      </c>
      <c r="B3" s="17"/>
      <c r="C3" s="13"/>
      <c r="D3" s="13"/>
      <c r="E3" s="13"/>
      <c r="F3" s="13"/>
      <c r="G3" s="13"/>
      <c r="H3" s="13"/>
    </row>
    <row r="4" spans="1:8" s="18" customFormat="1" ht="25.5" customHeight="1" thickTop="1" thickBot="1" x14ac:dyDescent="0.4">
      <c r="A4" s="16" t="s">
        <v>2354</v>
      </c>
      <c r="B4" s="17"/>
      <c r="C4" s="13"/>
      <c r="D4" s="13"/>
      <c r="E4" s="13"/>
      <c r="F4" s="13"/>
      <c r="G4" s="13"/>
      <c r="H4" s="13"/>
    </row>
    <row r="5" spans="1:8" s="18" customFormat="1" ht="25.5" customHeight="1" thickTop="1" thickBot="1" x14ac:dyDescent="0.4">
      <c r="A5" s="16" t="s">
        <v>2387</v>
      </c>
      <c r="B5" s="17"/>
      <c r="C5" s="13"/>
      <c r="D5" s="13"/>
      <c r="E5" s="13"/>
      <c r="F5" s="13"/>
      <c r="G5" s="13"/>
      <c r="H5" s="13"/>
    </row>
    <row r="6" spans="1:8" s="18" customFormat="1" ht="25.5" customHeight="1" thickTop="1" thickBot="1" x14ac:dyDescent="0.4">
      <c r="A6" s="16" t="s">
        <v>2355</v>
      </c>
      <c r="B6" s="17"/>
      <c r="C6" s="13"/>
      <c r="D6" s="13"/>
      <c r="E6" s="13"/>
      <c r="F6" s="13"/>
      <c r="G6" s="13"/>
      <c r="H6" s="13"/>
    </row>
    <row r="7" spans="1:8" ht="25.5" customHeight="1" thickTop="1" thickBot="1" x14ac:dyDescent="0.4">
      <c r="A7" s="19" t="s">
        <v>2356</v>
      </c>
      <c r="B7" s="14"/>
      <c r="C7" s="14"/>
      <c r="D7" s="14"/>
      <c r="E7" s="14"/>
      <c r="F7" s="14"/>
      <c r="G7" s="14"/>
      <c r="H7" s="14"/>
    </row>
    <row r="8" spans="1:8" ht="25.5" customHeight="1" thickTop="1" thickBot="1" x14ac:dyDescent="0.4">
      <c r="A8" s="16" t="s">
        <v>2357</v>
      </c>
      <c r="B8" s="17"/>
      <c r="C8" s="14"/>
      <c r="D8" s="14"/>
      <c r="E8" s="14"/>
      <c r="F8" s="14"/>
      <c r="G8" s="14"/>
      <c r="H8" s="14"/>
    </row>
    <row r="9" spans="1:8" ht="25.5" customHeight="1" thickTop="1" thickBot="1" x14ac:dyDescent="0.4">
      <c r="A9" s="16" t="s">
        <v>2358</v>
      </c>
      <c r="B9" s="17"/>
      <c r="C9" s="14"/>
      <c r="D9" s="14"/>
      <c r="E9" s="14"/>
      <c r="F9" s="14"/>
      <c r="G9" s="14"/>
      <c r="H9" s="14"/>
    </row>
    <row r="10" spans="1:8" ht="25.5" customHeight="1" thickTop="1" thickBot="1" x14ac:dyDescent="0.4">
      <c r="A10" s="16" t="s">
        <v>2359</v>
      </c>
      <c r="B10" s="17"/>
      <c r="C10" s="14"/>
      <c r="D10" s="14"/>
      <c r="E10" s="14"/>
      <c r="F10" s="14"/>
      <c r="G10" s="14"/>
      <c r="H10" s="14"/>
    </row>
    <row r="11" spans="1:8" ht="25.5" customHeight="1" thickTop="1" thickBot="1" x14ac:dyDescent="0.4">
      <c r="A11" s="14"/>
      <c r="B11" s="20" t="s">
        <v>2360</v>
      </c>
      <c r="C11" s="20" t="s">
        <v>2361</v>
      </c>
      <c r="D11" s="21"/>
      <c r="E11" s="14"/>
      <c r="F11" s="14"/>
      <c r="G11" s="14"/>
      <c r="H11" s="14"/>
    </row>
    <row r="12" spans="1:8" ht="25.5" customHeight="1" thickTop="1" thickBot="1" x14ac:dyDescent="0.4">
      <c r="A12" s="16" t="s">
        <v>2362</v>
      </c>
      <c r="B12" s="17"/>
      <c r="C12" s="17"/>
      <c r="D12" s="13"/>
      <c r="E12" s="13"/>
      <c r="F12" s="13"/>
      <c r="G12" s="13"/>
      <c r="H12" s="13"/>
    </row>
    <row r="13" spans="1:8" ht="25.5" customHeight="1" thickTop="1" thickBot="1" x14ac:dyDescent="0.4">
      <c r="A13" s="22" t="s">
        <v>2363</v>
      </c>
      <c r="B13" s="17"/>
      <c r="C13" s="17"/>
      <c r="D13" s="13"/>
      <c r="E13" s="13"/>
      <c r="F13" s="13"/>
      <c r="G13" s="13"/>
      <c r="H13" s="13"/>
    </row>
    <row r="14" spans="1:8" ht="25.5" customHeight="1" thickTop="1" thickBot="1" x14ac:dyDescent="0.4">
      <c r="A14" s="22" t="s">
        <v>2364</v>
      </c>
      <c r="B14" s="84"/>
      <c r="C14" s="84"/>
      <c r="D14" s="84"/>
      <c r="E14" s="84"/>
      <c r="F14" s="13"/>
      <c r="G14" s="13"/>
      <c r="H14" s="13"/>
    </row>
    <row r="15" spans="1:8" ht="35.25" customHeight="1" thickTop="1" thickBot="1" x14ac:dyDescent="0.4">
      <c r="A15" s="16" t="s">
        <v>2365</v>
      </c>
      <c r="B15" s="17"/>
      <c r="C15" s="17"/>
      <c r="D15" s="13"/>
      <c r="E15" s="13"/>
      <c r="F15" s="13"/>
      <c r="G15" s="13"/>
      <c r="H15" s="13"/>
    </row>
    <row r="16" spans="1:8" ht="25.5" customHeight="1" thickTop="1" thickBot="1" x14ac:dyDescent="0.4">
      <c r="A16" s="22" t="s">
        <v>2366</v>
      </c>
      <c r="B16" s="85"/>
      <c r="C16" s="85"/>
      <c r="D16" s="85"/>
      <c r="E16" s="85"/>
      <c r="F16" s="85"/>
      <c r="G16" s="85"/>
      <c r="H16" s="85"/>
    </row>
    <row r="17" spans="1:8" ht="25.5" customHeight="1" thickTop="1" thickBot="1" x14ac:dyDescent="0.4">
      <c r="A17" s="16" t="s">
        <v>2367</v>
      </c>
      <c r="B17" s="23"/>
      <c r="C17" s="23"/>
      <c r="D17" s="24"/>
      <c r="E17" s="24"/>
      <c r="F17" s="13"/>
      <c r="G17" s="13"/>
      <c r="H17" s="13"/>
    </row>
    <row r="18" spans="1:8" ht="25.5" customHeight="1" thickTop="1" thickBot="1" x14ac:dyDescent="0.4">
      <c r="A18" s="22" t="s">
        <v>2368</v>
      </c>
      <c r="B18" s="84"/>
      <c r="C18" s="84"/>
      <c r="D18" s="84"/>
      <c r="E18" s="84"/>
      <c r="F18" s="13"/>
      <c r="G18" s="13"/>
      <c r="H18" s="13"/>
    </row>
    <row r="19" spans="1:8" s="26" customFormat="1" ht="24.75" customHeight="1" thickTop="1" thickBot="1" x14ac:dyDescent="0.4">
      <c r="A19" s="16" t="s">
        <v>2369</v>
      </c>
      <c r="B19" s="23"/>
      <c r="C19" s="17"/>
      <c r="D19" s="13"/>
      <c r="E19" s="13"/>
      <c r="F19" s="25"/>
      <c r="G19" s="25"/>
      <c r="H19" s="25"/>
    </row>
    <row r="20" spans="1:8" s="26" customFormat="1" ht="25.5" customHeight="1" thickTop="1" thickBot="1" x14ac:dyDescent="0.4">
      <c r="A20" s="22" t="s">
        <v>2370</v>
      </c>
      <c r="B20" s="84"/>
      <c r="C20" s="84"/>
      <c r="D20" s="84"/>
      <c r="E20" s="84"/>
      <c r="F20" s="25"/>
      <c r="G20" s="25"/>
      <c r="H20" s="25"/>
    </row>
    <row r="21" spans="1:8" s="26" customFormat="1" ht="25.5" customHeight="1" thickTop="1" thickBot="1" x14ac:dyDescent="0.4">
      <c r="A21" s="16" t="s">
        <v>2371</v>
      </c>
      <c r="B21" s="23"/>
      <c r="C21" s="17"/>
      <c r="D21" s="13"/>
      <c r="E21" s="13"/>
      <c r="F21" s="25"/>
      <c r="G21" s="25"/>
      <c r="H21" s="25"/>
    </row>
    <row r="22" spans="1:8" ht="25.5" customHeight="1" thickTop="1" thickBot="1" x14ac:dyDescent="0.4">
      <c r="A22" s="22" t="s">
        <v>2370</v>
      </c>
      <c r="B22" s="84"/>
      <c r="C22" s="84"/>
      <c r="D22" s="84"/>
      <c r="E22" s="84"/>
      <c r="F22" s="13"/>
      <c r="G22" s="13"/>
      <c r="H22" s="13"/>
    </row>
    <row r="23" spans="1:8" s="28" customFormat="1" ht="24" customHeight="1" thickTop="1" thickBot="1" x14ac:dyDescent="0.4">
      <c r="A23" s="16" t="s">
        <v>2372</v>
      </c>
      <c r="B23" s="84"/>
      <c r="C23" s="84"/>
      <c r="D23" s="84"/>
      <c r="E23" s="84"/>
      <c r="F23" s="27"/>
      <c r="G23" s="27"/>
      <c r="H23" s="27"/>
    </row>
    <row r="24" spans="1:8" ht="24" customHeight="1" thickTop="1" thickBot="1" x14ac:dyDescent="0.4">
      <c r="A24" s="16" t="s">
        <v>2373</v>
      </c>
      <c r="B24" s="84"/>
      <c r="C24" s="84"/>
      <c r="D24" s="84"/>
      <c r="E24" s="84"/>
      <c r="F24" s="13"/>
      <c r="G24" s="13"/>
      <c r="H24" s="13"/>
    </row>
    <row r="25" spans="1:8" ht="24" customHeight="1" thickTop="1" thickBot="1" x14ac:dyDescent="0.4">
      <c r="A25" s="16" t="s">
        <v>2374</v>
      </c>
      <c r="B25" s="84"/>
      <c r="C25" s="84"/>
      <c r="D25" s="84"/>
      <c r="E25" s="84"/>
      <c r="F25" s="13"/>
      <c r="G25" s="13"/>
      <c r="H25" s="13"/>
    </row>
    <row r="26" spans="1:8" ht="24" customHeight="1" thickTop="1" thickBot="1" x14ac:dyDescent="0.4">
      <c r="A26" s="16" t="s">
        <v>2375</v>
      </c>
      <c r="B26" s="84"/>
      <c r="C26" s="84"/>
      <c r="D26" s="84"/>
      <c r="E26" s="84"/>
      <c r="F26" s="57"/>
      <c r="G26" s="13"/>
      <c r="H26" s="13"/>
    </row>
    <row r="27" spans="1:8" s="31" customFormat="1" ht="15.75" customHeight="1" thickTop="1" thickBot="1" x14ac:dyDescent="0.4">
      <c r="A27" s="29"/>
      <c r="B27" s="30"/>
      <c r="C27" s="30"/>
      <c r="D27" s="30"/>
      <c r="E27" s="30"/>
      <c r="F27" s="30"/>
      <c r="G27" s="30"/>
      <c r="H27" s="30"/>
    </row>
    <row r="28" spans="1:8" ht="21" customHeight="1" thickTop="1" thickBot="1" x14ac:dyDescent="0.4">
      <c r="A28" s="19" t="s">
        <v>2376</v>
      </c>
      <c r="B28" s="84"/>
      <c r="C28" s="84"/>
      <c r="D28" s="84"/>
      <c r="E28" s="84"/>
      <c r="F28" s="13"/>
      <c r="G28" s="13"/>
      <c r="H28" s="13"/>
    </row>
    <row r="29" spans="1:8" ht="21" customHeight="1" thickTop="1" thickBot="1" x14ac:dyDescent="0.4">
      <c r="A29" s="13" t="s">
        <v>2377</v>
      </c>
      <c r="B29" s="84"/>
      <c r="C29" s="84"/>
      <c r="D29" s="84"/>
      <c r="E29" s="84"/>
      <c r="F29" s="13"/>
      <c r="G29" s="13"/>
      <c r="H29" s="13"/>
    </row>
    <row r="30" spans="1:8" s="33" customFormat="1" ht="21" customHeight="1" thickTop="1" thickBot="1" x14ac:dyDescent="0.4">
      <c r="A30" s="19" t="s">
        <v>2378</v>
      </c>
      <c r="B30" s="84"/>
      <c r="C30" s="84"/>
      <c r="D30" s="84"/>
      <c r="E30" s="84"/>
      <c r="F30" s="32"/>
      <c r="G30" s="32"/>
      <c r="H30" s="32"/>
    </row>
    <row r="31" spans="1:8" s="33" customFormat="1" ht="12" thickTop="1" x14ac:dyDescent="0.35">
      <c r="A31" s="16"/>
      <c r="B31" s="13"/>
      <c r="C31" s="13"/>
      <c r="D31" s="13"/>
      <c r="E31" s="13"/>
      <c r="F31" s="32"/>
      <c r="G31" s="32"/>
      <c r="H31" s="32"/>
    </row>
    <row r="32" spans="1:8" s="33" customFormat="1" ht="27.75" customHeight="1" x14ac:dyDescent="0.35">
      <c r="A32" s="16"/>
      <c r="B32" s="14"/>
      <c r="C32" s="14"/>
      <c r="D32" s="14"/>
      <c r="E32" s="14"/>
      <c r="F32" s="34"/>
      <c r="G32" s="34"/>
      <c r="H32" s="34"/>
    </row>
    <row r="33" spans="1:5" s="36" customFormat="1" ht="14.25" customHeight="1" x14ac:dyDescent="0.35">
      <c r="A33" s="35"/>
      <c r="B33" s="33"/>
      <c r="C33" s="33"/>
      <c r="D33" s="33"/>
      <c r="E33" s="33"/>
    </row>
    <row r="34" spans="1:5" s="36" customFormat="1" ht="12" customHeight="1" x14ac:dyDescent="0.35">
      <c r="A34" s="35"/>
      <c r="B34" s="33"/>
      <c r="C34" s="33"/>
      <c r="D34" s="33"/>
      <c r="E34" s="33"/>
    </row>
    <row r="35" spans="1:5" ht="15" customHeight="1" x14ac:dyDescent="0.35"/>
    <row r="36" spans="1:5" ht="15" customHeight="1" x14ac:dyDescent="0.35"/>
  </sheetData>
  <sheetProtection algorithmName="SHA-512" hashValue="HBzM4d9lPYr5vaWVvrRwbLwNFUyCFbzbeNMCmb+0oI7r4bIVf/TIJUsed7D6M2XfHQ+/vpLbIvKrqZeS/taVew==" saltValue="Nwj/xeXrnQug72yBxMDU8w==" spinCount="100000" sheet="1" formatCells="0" formatColumns="0" formatRows="0" insertColumns="0" insertRows="0" insertHyperlinks="0" sort="0" autoFilter="0" pivotTables="0"/>
  <mergeCells count="12">
    <mergeCell ref="B30:E30"/>
    <mergeCell ref="B14:E14"/>
    <mergeCell ref="B16:H16"/>
    <mergeCell ref="B18:E18"/>
    <mergeCell ref="B20:E20"/>
    <mergeCell ref="B22:E22"/>
    <mergeCell ref="B23:E23"/>
    <mergeCell ref="B24:E24"/>
    <mergeCell ref="B25:E25"/>
    <mergeCell ref="B26:E26"/>
    <mergeCell ref="B28:E28"/>
    <mergeCell ref="B29:E29"/>
  </mergeCells>
  <pageMargins left="0.31496062992125984" right="0.31496062992125984" top="0.86614173228346458" bottom="0.55118110236220474" header="0.15748031496062992" footer="7.874015748031496E-2"/>
  <pageSetup paperSize="9" orientation="landscape" r:id="rId1"/>
  <headerFooter>
    <oddHeader>&amp;R&amp;G</oddHeader>
    <oddFooter>&amp;L&amp;"Arial,Standard"&amp;8Code ref.: IFA Smart checklist for FO; v6.0_Sep22; English version
&amp;A
Page &amp;P of &amp;N&amp;R&amp;"Arial,Standard"&amp;8© GLOBALG.A.P. c/o FoodPLUS GmbH
Spichernstr. 55, 50672 Cologne, Germany 
&amp;K00A039www.globalgap.org</oddFooter>
  </headerFooter>
  <rowBreaks count="2" manualBreakCount="2">
    <brk id="10" max="16383" man="1"/>
    <brk id="2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XFC219"/>
  <sheetViews>
    <sheetView view="pageLayout" topLeftCell="J1" zoomScaleNormal="85" workbookViewId="0">
      <selection activeCell="B4" sqref="B4:C4 E4"/>
    </sheetView>
  </sheetViews>
  <sheetFormatPr defaultColWidth="0" defaultRowHeight="10" x14ac:dyDescent="0.35"/>
  <cols>
    <col min="1" max="1" width="8.6328125" style="10" hidden="1" customWidth="1"/>
    <col min="2" max="2" width="11.6328125" style="10" hidden="1" customWidth="1"/>
    <col min="3" max="4" width="9.08984375" style="10" hidden="1" customWidth="1"/>
    <col min="5" max="9" width="9.36328125" style="10" hidden="1" customWidth="1"/>
    <col min="10" max="10" width="11.81640625" style="10" customWidth="1"/>
    <col min="11" max="11" width="38.81640625" style="10" customWidth="1"/>
    <col min="12" max="12" width="39.453125" style="10" customWidth="1"/>
    <col min="13" max="13" width="6.08984375" style="10" customWidth="1"/>
    <col min="14" max="14" width="3.81640625" style="68" customWidth="1"/>
    <col min="15" max="15" width="3.36328125" style="68" customWidth="1"/>
    <col min="16" max="16" width="7.6328125" style="68" customWidth="1"/>
    <col min="17" max="17" width="14.08984375" style="10" customWidth="1"/>
    <col min="18" max="18" width="13.1796875" style="75" customWidth="1"/>
    <col min="19" max="20" width="0.81640625" style="10" hidden="1" customWidth="1"/>
    <col min="21" max="16383" width="9.36328125" style="10" hidden="1"/>
    <col min="16384" max="16384" width="0.81640625" style="10" customWidth="1"/>
  </cols>
  <sheetData>
    <row r="1" spans="1:19" s="63" customFormat="1" ht="21" x14ac:dyDescent="0.35">
      <c r="A1" s="63" t="s">
        <v>2379</v>
      </c>
      <c r="B1" s="63" t="s">
        <v>32</v>
      </c>
      <c r="C1" s="63" t="s">
        <v>36</v>
      </c>
      <c r="D1" s="63" t="s">
        <v>39</v>
      </c>
      <c r="E1" s="63" t="s">
        <v>2284</v>
      </c>
      <c r="F1" s="63" t="s">
        <v>2380</v>
      </c>
      <c r="G1" s="63" t="s">
        <v>2381</v>
      </c>
      <c r="H1" s="63" t="s">
        <v>2382</v>
      </c>
      <c r="I1" s="63" t="s">
        <v>40</v>
      </c>
      <c r="J1" s="45" t="s">
        <v>2383</v>
      </c>
      <c r="K1" s="45" t="s">
        <v>2388</v>
      </c>
      <c r="L1" s="45" t="s">
        <v>2384</v>
      </c>
      <c r="M1" s="45" t="s">
        <v>2300</v>
      </c>
      <c r="N1" s="45" t="s">
        <v>2360</v>
      </c>
      <c r="O1" s="45" t="s">
        <v>2361</v>
      </c>
      <c r="P1" s="45" t="s">
        <v>2385</v>
      </c>
      <c r="Q1" s="45" t="s">
        <v>2386</v>
      </c>
      <c r="R1" s="45" t="s">
        <v>2320</v>
      </c>
      <c r="S1" s="73"/>
    </row>
    <row r="2" spans="1:19" s="43" customFormat="1" ht="21" x14ac:dyDescent="0.35">
      <c r="B2" s="44" t="s">
        <v>49</v>
      </c>
      <c r="C2" s="44"/>
      <c r="D2" s="43">
        <f>IF(Checklist48[[#This Row],[SGUID]]="",IF(Checklist48[[#This Row],[SSGUID]]="",0,1),1)</f>
        <v>1</v>
      </c>
      <c r="E2" s="44"/>
      <c r="F2" s="44" t="str">
        <f>_xlfn.IFNA(Checklist48[[#This Row],[RelatedPQ]],"NA")</f>
        <v/>
      </c>
      <c r="G2" s="44" t="str">
        <f>IF(Checklist48[[#This Row],[PIGUID]]="","",INDEX(S2PQ_relational[],MATCH(Checklist48[[#This Row],[PIGUID&amp;NO]],S2PQ_relational[PIGUID &amp; "NO"],0),2))</f>
        <v/>
      </c>
      <c r="H2" s="44" t="str">
        <f>Checklist48[[#This Row],[PIGUID]]&amp;"NO"</f>
        <v>NO</v>
      </c>
      <c r="I2" s="44" t="str">
        <f>IF(Checklist48[[#This Row],[PIGUID]]="","",INDEX(PIs[NA Exempt],MATCH(Checklist48[[#This Row],[PIGUID]],PIs[GUID],0),1))</f>
        <v/>
      </c>
      <c r="J2"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01 MANAGEMENT </v>
      </c>
      <c r="K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 s="44" t="str">
        <f>IF(Checklist48[[#This Row],[SGUID]]="",IF(Checklist48[[#This Row],[SSGUID]]="",INDEX(PIs[[Column1]:[SS]],MATCH(Checklist48[[#This Row],[PIGUID]],PIs[GUID],0),6),""),"")</f>
        <v/>
      </c>
      <c r="M2" s="44" t="str">
        <f>IF(Checklist48[[#This Row],[SSGUID]]="",IF(Checklist48[[#This Row],[PIGUID]]="","",INDEX(PIs[[Column1]:[SS]],MATCH(Checklist48[[#This Row],[PIGUID]],PIs[GUID],0),8)),"")</f>
        <v/>
      </c>
      <c r="N2" s="67"/>
      <c r="O2" s="67"/>
      <c r="P2" s="67" t="str">
        <f>IF(Checklist48[[#This Row],[ifna]]="NA","",IF(Checklist48[[#This Row],[RelatedPQ]]=0,"",IF(Checklist48[[#This Row],[RelatedPQ]]="","",IF((INDEX(S2PQ_relational[],MATCH(Checklist48[[#This Row],[PIGUID&amp;NO]],S2PQ_relational[PIGUID &amp; "NO"],0),1))=Checklist48[[#This Row],[PIGUID]],"Not applicable",""))))</f>
        <v/>
      </c>
      <c r="Q2" s="44" t="str">
        <f>IF(Checklist48[[#This Row],[N/A]]="Not Applicable",INDEX(S2PQ[[Step 2 questions]:[Justification]],MATCH(Checklist48[[#This Row],[RelatedPQ]],S2PQ[S2PQGUID],0),3),"")</f>
        <v/>
      </c>
      <c r="R2" s="67"/>
      <c r="S2" s="74"/>
    </row>
    <row r="3" spans="1:19" s="43" customFormat="1" ht="30" x14ac:dyDescent="0.35">
      <c r="B3" s="44"/>
      <c r="C3" s="44" t="s">
        <v>136</v>
      </c>
      <c r="D3" s="43">
        <f>IF(Checklist48[[#This Row],[SGUID]]="",IF(Checklist48[[#This Row],[SSGUID]]="",0,1),1)</f>
        <v>1</v>
      </c>
      <c r="E3" s="44"/>
      <c r="F3" s="44" t="str">
        <f>_xlfn.IFNA(Checklist48[[#This Row],[RelatedPQ]],"NA")</f>
        <v/>
      </c>
      <c r="G3" s="44" t="str">
        <f>IF(Checklist48[[#This Row],[PIGUID]]="","",INDEX(S2PQ_relational[],MATCH(Checklist48[[#This Row],[PIGUID&amp;NO]],S2PQ_relational[PIGUID &amp; "NO"],0),2))</f>
        <v/>
      </c>
      <c r="H3" s="44" t="str">
        <f>Checklist48[[#This Row],[PIGUID]]&amp;"NO"</f>
        <v>NO</v>
      </c>
      <c r="I3" s="44" t="str">
        <f>IF(Checklist48[[#This Row],[PIGUID]]="","",INDEX(PIs[NA Exempt],MATCH(Checklist48[[#This Row],[PIGUID]],PIs[GUID],0),1))</f>
        <v/>
      </c>
      <c r="J3" s="44" t="str">
        <f>IF(Checklist48[[#This Row],[SGUID]]="",IF(Checklist48[[#This Row],[SSGUID]]="",IF(Checklist48[[#This Row],[PIGUID]]="","",INDEX(PIs[[Column1]:[SS]],MATCH(Checklist48[[#This Row],[PIGUID]],PIs[GUID],0),2)),INDEX(PIs[[Column1]:[SS]],MATCH(Checklist48[[#This Row],[SSGUID]],PIs[SSGUID],0),18)),INDEX(PIs[[Column1]:[SS]],MATCH(Checklist48[[#This Row],[SGUID]],PIs[SGUID],0),14))</f>
        <v>FO 01.01 Site history</v>
      </c>
      <c r="K3" s="44" t="str">
        <f>IF(Checklist48[[#This Row],[SGUID]]="",IF(Checklist48[[#This Row],[SSGUID]]="",IF(Checklist48[[#This Row],[PIGUID]]="","",INDEX(PIs[[Column1]:[SS]],MATCH(Checklist48[[#This Row],[PIGUID]],PIs[GUID],0),4)),INDEX(PIs[[Column1]:[Ssbody]],MATCH(Checklist48[[#This Row],[SSGUID]],PIs[SSGUID],0),19)),INDEX(PIs[[Column1]:[SS]],MATCH(Checklist48[[#This Row],[SGUID]],PIs[SGUID],0),15))</f>
        <v>-</v>
      </c>
      <c r="L3" s="44" t="str">
        <f>IF(Checklist48[[#This Row],[SGUID]]="",IF(Checklist48[[#This Row],[SSGUID]]="",INDEX(PIs[[Column1]:[SS]],MATCH(Checklist48[[#This Row],[PIGUID]],PIs[GUID],0),6),""),"")</f>
        <v/>
      </c>
      <c r="M3" s="44" t="str">
        <f>IF(Checklist48[[#This Row],[SSGUID]]="",IF(Checklist48[[#This Row],[PIGUID]]="","",INDEX(PIs[[Column1]:[SS]],MATCH(Checklist48[[#This Row],[PIGUID]],PIs[GUID],0),8)),"")</f>
        <v/>
      </c>
      <c r="N3" s="67"/>
      <c r="O3" s="67"/>
      <c r="P3" s="67" t="str">
        <f>IF(Checklist48[[#This Row],[ifna]]="NA","",IF(Checklist48[[#This Row],[RelatedPQ]]=0,"",IF(Checklist48[[#This Row],[RelatedPQ]]="","",IF((INDEX(S2PQ_relational[],MATCH(Checklist48[[#This Row],[PIGUID&amp;NO]],S2PQ_relational[PIGUID &amp; "NO"],0),1))=Checklist48[[#This Row],[PIGUID]],"Not applicable",""))))</f>
        <v/>
      </c>
      <c r="Q3" s="44" t="str">
        <f>IF(Checklist48[[#This Row],[N/A]]="Not Applicable",INDEX(S2PQ[[Step 2 questions]:[Justification]],MATCH(Checklist48[[#This Row],[RelatedPQ]],S2PQ[S2PQGUID],0),3),"")</f>
        <v/>
      </c>
      <c r="R3" s="67"/>
      <c r="S3" s="74"/>
    </row>
    <row r="4" spans="1:19" s="43" customFormat="1" ht="103.75" customHeight="1" x14ac:dyDescent="0.35">
      <c r="B4" s="44"/>
      <c r="C4" s="44"/>
      <c r="D4" s="43">
        <f>IF(Checklist48[[#This Row],[SGUID]]="",IF(Checklist48[[#This Row],[SSGUID]]="",0,1),1)</f>
        <v>0</v>
      </c>
      <c r="E4" s="44" t="s">
        <v>130</v>
      </c>
      <c r="F4" s="44" t="str">
        <f>_xlfn.IFNA(Checklist48[[#This Row],[RelatedPQ]],"NA")</f>
        <v>NA</v>
      </c>
      <c r="G4" s="44" t="e">
        <f>IF(Checklist48[[#This Row],[PIGUID]]="","",INDEX(S2PQ_relational[],MATCH(Checklist48[[#This Row],[PIGUID&amp;NO]],S2PQ_relational[PIGUID &amp; "NO"],0),2))</f>
        <v>#N/A</v>
      </c>
      <c r="H4" s="44" t="str">
        <f>Checklist48[[#This Row],[PIGUID]]&amp;"NO"</f>
        <v>4ehRyfZGJ8yRKC06TlByyANO</v>
      </c>
      <c r="I4" s="44" t="b">
        <f>IF(Checklist48[[#This Row],[PIGUID]]="","",INDEX(PIs[NA Exempt],MATCH(Checklist48[[#This Row],[PIGUID]],PIs[GUID],0),1))</f>
        <v>0</v>
      </c>
      <c r="J4" s="44" t="str">
        <f>IF(Checklist48[[#This Row],[SGUID]]="",IF(Checklist48[[#This Row],[SSGUID]]="",IF(Checklist48[[#This Row],[PIGUID]]="","",INDEX(PIs[[Column1]:[SS]],MATCH(Checklist48[[#This Row],[PIGUID]],PIs[GUID],0),2)),INDEX(PIs[[Column1]:[SS]],MATCH(Checklist48[[#This Row],[SSGUID]],PIs[SSGUID],0),18)),INDEX(PIs[[Column1]:[SS]],MATCH(Checklist48[[#This Row],[SGUID]],PIs[SGUID],0),14))</f>
        <v>FO 01.01.01</v>
      </c>
      <c r="K4"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has a system for identifying sites and facilities used for production.</v>
      </c>
      <c r="L4" s="44" t="str">
        <f>IF(Checklist48[[#This Row],[SGUID]]="",IF(Checklist48[[#This Row],[SSGUID]]="",INDEX(PIs[[Column1]:[SS]],MATCH(Checklist48[[#This Row],[PIGUID]],PIs[GUID],0),6),""),"")</f>
        <v>The producer shall have a system to identify:
- All fields, greenhouses, and other production areas
- All water sources, storage and handling facilities, agrochemical storages, buildings, and any features that may pose a workers’ health and safety, or environmental risk
Identification may be on a map or through the use of signs at each site.</v>
      </c>
      <c r="M4" s="44" t="str">
        <f>IF(Checklist48[[#This Row],[SSGUID]]="",IF(Checklist48[[#This Row],[PIGUID]]="","",INDEX(PIs[[Column1]:[SS]],MATCH(Checklist48[[#This Row],[PIGUID]],PIs[GUID],0),8)),"")</f>
        <v>Major Must</v>
      </c>
      <c r="N4" s="67"/>
      <c r="O4" s="67"/>
      <c r="P4" s="67" t="str">
        <f>IF(Checklist48[[#This Row],[ifna]]="NA","",IF(Checklist48[[#This Row],[RelatedPQ]]=0,"",IF(Checklist48[[#This Row],[RelatedPQ]]="","",IF((INDEX(S2PQ_relational[],MATCH(Checklist48[[#This Row],[PIGUID&amp;NO]],S2PQ_relational[PIGUID &amp; "NO"],0),1))=Checklist48[[#This Row],[PIGUID]],"Not applicable",""))))</f>
        <v/>
      </c>
      <c r="Q4" s="44" t="str">
        <f>IF(Checklist48[[#This Row],[N/A]]="Not Applicable",INDEX(S2PQ[[Step 2 questions]:[Justification]],MATCH(Checklist48[[#This Row],[RelatedPQ]],S2PQ[S2PQGUID],0),3),"")</f>
        <v/>
      </c>
      <c r="R4" s="67"/>
      <c r="S4" s="74"/>
    </row>
    <row r="5" spans="1:19" s="43" customFormat="1" ht="30" x14ac:dyDescent="0.35">
      <c r="B5" s="44"/>
      <c r="C5" s="44"/>
      <c r="D5" s="43">
        <f>IF(Checklist48[[#This Row],[SGUID]]="",IF(Checklist48[[#This Row],[SSGUID]]="",0,1),1)</f>
        <v>0</v>
      </c>
      <c r="E5" s="44" t="s">
        <v>143</v>
      </c>
      <c r="F5" s="44" t="str">
        <f>_xlfn.IFNA(Checklist48[[#This Row],[RelatedPQ]],"NA")</f>
        <v>NA</v>
      </c>
      <c r="G5" s="44" t="e">
        <f>IF(Checklist48[[#This Row],[PIGUID]]="","",INDEX(S2PQ_relational[],MATCH(Checklist48[[#This Row],[PIGUID&amp;NO]],S2PQ_relational[PIGUID &amp; "NO"],0),2))</f>
        <v>#N/A</v>
      </c>
      <c r="H5" s="44" t="str">
        <f>Checklist48[[#This Row],[PIGUID]]&amp;"NO"</f>
        <v>70ituY5kK8xZxfD3tPVp7oNO</v>
      </c>
      <c r="I5" s="44" t="b">
        <f>IF(Checklist48[[#This Row],[PIGUID]]="","",INDEX(PIs[NA Exempt],MATCH(Checklist48[[#This Row],[PIGUID]],PIs[GUID],0),1))</f>
        <v>0</v>
      </c>
      <c r="J5" s="44" t="str">
        <f>IF(Checklist48[[#This Row],[SGUID]]="",IF(Checklist48[[#This Row],[SSGUID]]="",IF(Checklist48[[#This Row],[PIGUID]]="","",INDEX(PIs[[Column1]:[SS]],MATCH(Checklist48[[#This Row],[PIGUID]],PIs[GUID],0),2)),INDEX(PIs[[Column1]:[SS]],MATCH(Checklist48[[#This Row],[SSGUID]],PIs[SSGUID],0),18)),INDEX(PIs[[Column1]:[SS]],MATCH(Checklist48[[#This Row],[SGUID]],PIs[SGUID],0),14))</f>
        <v>FO 01.01.02</v>
      </c>
      <c r="K5" s="44" t="str">
        <f>IF(Checklist48[[#This Row],[SGUID]]="",IF(Checklist48[[#This Row],[SSGUID]]="",IF(Checklist48[[#This Row],[PIGUID]]="","",INDEX(PIs[[Column1]:[SS]],MATCH(Checklist48[[#This Row],[PIGUID]],PIs[GUID],0),4)),INDEX(PIs[[Column1]:[Ssbody]],MATCH(Checklist48[[#This Row],[SSGUID]],PIs[SSGUID],0),19)),INDEX(PIs[[Column1]:[SS]],MATCH(Checklist48[[#This Row],[SGUID]],PIs[SGUID],0),15))</f>
        <v>A recording system is established for each production unit to provide a record of the production activities undertaken.</v>
      </c>
      <c r="L5" s="44" t="str">
        <f>IF(Checklist48[[#This Row],[SGUID]]="",IF(Checklist48[[#This Row],[SSGUID]]="",INDEX(PIs[[Column1]:[SS]],MATCH(Checklist48[[#This Row],[PIGUID]],PIs[GUID],0),6),""),"")</f>
        <v>Current records shall provide a history of GLOBALG.A.P. certified production in all production units. This shall be done either digitally or on paper.</v>
      </c>
      <c r="M5" s="44" t="str">
        <f>IF(Checklist48[[#This Row],[SSGUID]]="",IF(Checklist48[[#This Row],[PIGUID]]="","",INDEX(PIs[[Column1]:[SS]],MATCH(Checklist48[[#This Row],[PIGUID]],PIs[GUID],0),8)),"")</f>
        <v>Major Must</v>
      </c>
      <c r="N5" s="67"/>
      <c r="O5" s="67"/>
      <c r="P5" s="67" t="str">
        <f>IF(Checklist48[[#This Row],[ifna]]="NA","",IF(Checklist48[[#This Row],[RelatedPQ]]=0,"",IF(Checklist48[[#This Row],[RelatedPQ]]="","",IF((INDEX(S2PQ_relational[],MATCH(Checklist48[[#This Row],[PIGUID&amp;NO]],S2PQ_relational[PIGUID &amp; "NO"],0),1))=Checklist48[[#This Row],[PIGUID]],"Not applicable",""))))</f>
        <v/>
      </c>
      <c r="Q5" s="44" t="str">
        <f>IF(Checklist48[[#This Row],[N/A]]="Not Applicable",INDEX(S2PQ[[Step 2 questions]:[Justification]],MATCH(Checklist48[[#This Row],[RelatedPQ]],S2PQ[S2PQGUID],0),3),"")</f>
        <v/>
      </c>
      <c r="R5" s="67"/>
      <c r="S5" s="74"/>
    </row>
    <row r="6" spans="1:19" s="43" customFormat="1" ht="131.5" customHeight="1" x14ac:dyDescent="0.35">
      <c r="B6" s="44"/>
      <c r="C6" s="44"/>
      <c r="D6" s="43">
        <f>IF(Checklist48[[#This Row],[SGUID]]="",IF(Checklist48[[#This Row],[SSGUID]]="",0,1),1)</f>
        <v>0</v>
      </c>
      <c r="E6" s="44" t="s">
        <v>872</v>
      </c>
      <c r="F6" s="44" t="str">
        <f>_xlfn.IFNA(Checklist48[[#This Row],[RelatedPQ]],"NA")</f>
        <v>NA</v>
      </c>
      <c r="G6" s="44" t="e">
        <f>IF(Checklist48[[#This Row],[PIGUID]]="","",INDEX(S2PQ_relational[],MATCH(Checklist48[[#This Row],[PIGUID&amp;NO]],S2PQ_relational[PIGUID &amp; "NO"],0),2))</f>
        <v>#N/A</v>
      </c>
      <c r="H6" s="44" t="str">
        <f>Checklist48[[#This Row],[PIGUID]]&amp;"NO"</f>
        <v>xCeE9TmgxqthWUyITEaOANO</v>
      </c>
      <c r="I6" s="44" t="b">
        <f>IF(Checklist48[[#This Row],[PIGUID]]="","",INDEX(PIs[NA Exempt],MATCH(Checklist48[[#This Row],[PIGUID]],PIs[GUID],0),1))</f>
        <v>0</v>
      </c>
      <c r="J6" s="44" t="str">
        <f>IF(Checklist48[[#This Row],[SGUID]]="",IF(Checklist48[[#This Row],[SSGUID]]="",IF(Checklist48[[#This Row],[PIGUID]]="","",INDEX(PIs[[Column1]:[SS]],MATCH(Checklist48[[#This Row],[PIGUID]],PIs[GUID],0),2)),INDEX(PIs[[Column1]:[SS]],MATCH(Checklist48[[#This Row],[SSGUID]],PIs[SSGUID],0),18)),INDEX(PIs[[Column1]:[SS]],MATCH(Checklist48[[#This Row],[SGUID]],PIs[SGUID],0),14))</f>
        <v>FO 01.01.03</v>
      </c>
      <c r="K6" s="44" t="str">
        <f>IF(Checklist48[[#This Row],[SGUID]]="",IF(Checklist48[[#This Row],[SSGUID]]="",IF(Checklist48[[#This Row],[PIGUID]]="","",INDEX(PIs[[Column1]:[SS]],MATCH(Checklist48[[#This Row],[PIGUID]],PIs[GUID],0),4)),INDEX(PIs[[Column1]:[Ssbody]],MATCH(Checklist48[[#This Row],[SSGUID]],PIs[SSGUID],0),19)),INDEX(PIs[[Column1]:[SS]],MATCH(Checklist48[[#This Row],[SGUID]],PIs[SGUID],0),15))</f>
        <v>Records for auditing purposes are up-to-date. Records are kept for a minimum period of two years, unless a longer period is required.</v>
      </c>
      <c r="L6" s="44" t="str">
        <f>IF(Checklist48[[#This Row],[SGUID]]="",IF(Checklist48[[#This Row],[SSGUID]]="",INDEX(PIs[[Column1]:[SS]],MATCH(Checklist48[[#This Row],[PIGUID]],PIs[GUID],0),6),""),"")</f>
        <v>Electronic records shall be valid and if they are used, the producer shall be responsible for maintaining back-ups of the information.
For the initial certification body (CB) audit, the producer shall keep records from at least three months prior to the date of the CB audit or from the day of registration, whichever is longer. New applicants shall have full records for each area covered by the registration with all of the activities related to GLOBALG.A.P. documentation required for this area. Where an individual record is missing, a non-compliance or non-conformance shall be issued for the principle dealing with those records.</v>
      </c>
      <c r="M6" s="44" t="str">
        <f>IF(Checklist48[[#This Row],[SSGUID]]="",IF(Checklist48[[#This Row],[PIGUID]]="","",INDEX(PIs[[Column1]:[SS]],MATCH(Checklist48[[#This Row],[PIGUID]],PIs[GUID],0),8)),"")</f>
        <v>Major Must</v>
      </c>
      <c r="N6" s="67"/>
      <c r="O6" s="67"/>
      <c r="P6" s="67" t="str">
        <f>IF(Checklist48[[#This Row],[ifna]]="NA","",IF(Checklist48[[#This Row],[RelatedPQ]]=0,"",IF(Checklist48[[#This Row],[RelatedPQ]]="","",IF((INDEX(S2PQ_relational[],MATCH(Checklist48[[#This Row],[PIGUID&amp;NO]],S2PQ_relational[PIGUID &amp; "NO"],0),1))=Checklist48[[#This Row],[PIGUID]],"Not applicable",""))))</f>
        <v/>
      </c>
      <c r="Q6" s="44" t="str">
        <f>IF(Checklist48[[#This Row],[N/A]]="Not Applicable",INDEX(S2PQ[[Step 2 questions]:[Justification]],MATCH(Checklist48[[#This Row],[RelatedPQ]],S2PQ[S2PQGUID],0),3),"")</f>
        <v/>
      </c>
      <c r="R6" s="67"/>
      <c r="S6" s="74"/>
    </row>
    <row r="7" spans="1:19" s="43" customFormat="1" ht="30" x14ac:dyDescent="0.35">
      <c r="B7" s="44"/>
      <c r="C7" s="44" t="s">
        <v>675</v>
      </c>
      <c r="D7" s="43">
        <f>IF(Checklist48[[#This Row],[SGUID]]="",IF(Checklist48[[#This Row],[SSGUID]]="",0,1),1)</f>
        <v>1</v>
      </c>
      <c r="E7" s="44"/>
      <c r="F7" s="44" t="str">
        <f>_xlfn.IFNA(Checklist48[[#This Row],[RelatedPQ]],"NA")</f>
        <v/>
      </c>
      <c r="G7" s="44" t="str">
        <f>IF(Checklist48[[#This Row],[PIGUID]]="","",INDEX(S2PQ_relational[],MATCH(Checklist48[[#This Row],[PIGUID&amp;NO]],S2PQ_relational[PIGUID &amp; "NO"],0),2))</f>
        <v/>
      </c>
      <c r="H7" s="44" t="str">
        <f>Checklist48[[#This Row],[PIGUID]]&amp;"NO"</f>
        <v>NO</v>
      </c>
      <c r="I7" s="44" t="str">
        <f>IF(Checklist48[[#This Row],[PIGUID]]="","",INDEX(PIs[NA Exempt],MATCH(Checklist48[[#This Row],[PIGUID]],PIs[GUID],0),1))</f>
        <v/>
      </c>
      <c r="J7" s="44" t="str">
        <f>IF(Checklist48[[#This Row],[SGUID]]="",IF(Checklist48[[#This Row],[SSGUID]]="",IF(Checklist48[[#This Row],[PIGUID]]="","",INDEX(PIs[[Column1]:[SS]],MATCH(Checklist48[[#This Row],[PIGUID]],PIs[GUID],0),2)),INDEX(PIs[[Column1]:[SS]],MATCH(Checklist48[[#This Row],[SSGUID]],PIs[SSGUID],0),18)),INDEX(PIs[[Column1]:[SS]],MATCH(Checklist48[[#This Row],[SGUID]],PIs[SGUID],0),14))</f>
        <v>FO 01.02 Outsourced activities</v>
      </c>
      <c r="K7" s="44" t="str">
        <f>IF(Checklist48[[#This Row],[SGUID]]="",IF(Checklist48[[#This Row],[SSGUID]]="",IF(Checklist48[[#This Row],[PIGUID]]="","",INDEX(PIs[[Column1]:[SS]],MATCH(Checklist48[[#This Row],[PIGUID]],PIs[GUID],0),4)),INDEX(PIs[[Column1]:[Ssbody]],MATCH(Checklist48[[#This Row],[SSGUID]],PIs[SSGUID],0),19)),INDEX(PIs[[Column1]:[SS]],MATCH(Checklist48[[#This Row],[SGUID]],PIs[SGUID],0),15))</f>
        <v>-</v>
      </c>
      <c r="L7" s="44" t="str">
        <f>IF(Checklist48[[#This Row],[SGUID]]="",IF(Checklist48[[#This Row],[SSGUID]]="",INDEX(PIs[[Column1]:[SS]],MATCH(Checklist48[[#This Row],[PIGUID]],PIs[GUID],0),6),""),"")</f>
        <v/>
      </c>
      <c r="M7" s="44" t="str">
        <f>IF(Checklist48[[#This Row],[SSGUID]]="",IF(Checklist48[[#This Row],[PIGUID]]="","",INDEX(PIs[[Column1]:[SS]],MATCH(Checklist48[[#This Row],[PIGUID]],PIs[GUID],0),8)),"")</f>
        <v/>
      </c>
      <c r="N7" s="67"/>
      <c r="O7" s="67"/>
      <c r="P7" s="67" t="str">
        <f>IF(Checklist48[[#This Row],[ifna]]="NA","",IF(Checklist48[[#This Row],[RelatedPQ]]=0,"",IF(Checklist48[[#This Row],[RelatedPQ]]="","",IF((INDEX(S2PQ_relational[],MATCH(Checklist48[[#This Row],[PIGUID&amp;NO]],S2PQ_relational[PIGUID &amp; "NO"],0),1))=Checklist48[[#This Row],[PIGUID]],"Not applicable",""))))</f>
        <v/>
      </c>
      <c r="Q7" s="44" t="str">
        <f>IF(Checklist48[[#This Row],[N/A]]="Not Applicable",INDEX(S2PQ[[Step 2 questions]:[Justification]],MATCH(Checklist48[[#This Row],[RelatedPQ]],S2PQ[S2PQGUID],0),3),"")</f>
        <v/>
      </c>
      <c r="R7" s="67"/>
      <c r="S7" s="74"/>
    </row>
    <row r="8" spans="1:19" s="43" customFormat="1" ht="309.75" customHeight="1" x14ac:dyDescent="0.35">
      <c r="B8" s="44"/>
      <c r="C8" s="44"/>
      <c r="D8" s="43">
        <f>IF(Checklist48[[#This Row],[SGUID]]="",IF(Checklist48[[#This Row],[SSGUID]]="",0,1),1)</f>
        <v>0</v>
      </c>
      <c r="E8" s="44" t="s">
        <v>669</v>
      </c>
      <c r="F8" s="44" t="str">
        <f>_xlfn.IFNA(Checklist48[[#This Row],[RelatedPQ]],"NA")</f>
        <v>NA</v>
      </c>
      <c r="G8" s="44" t="e">
        <f>IF(Checklist48[[#This Row],[PIGUID]]="","",INDEX(S2PQ_relational[],MATCH(Checklist48[[#This Row],[PIGUID&amp;NO]],S2PQ_relational[PIGUID &amp; "NO"],0),2))</f>
        <v>#N/A</v>
      </c>
      <c r="H8" s="44" t="str">
        <f>Checklist48[[#This Row],[PIGUID]]&amp;"NO"</f>
        <v>1zHtqaoTLae9BewoD4j16zNO</v>
      </c>
      <c r="I8" s="44" t="b">
        <f>IF(Checklist48[[#This Row],[PIGUID]]="","",INDEX(PIs[NA Exempt],MATCH(Checklist48[[#This Row],[PIGUID]],PIs[GUID],0),1))</f>
        <v>0</v>
      </c>
      <c r="J8" s="44" t="str">
        <f>IF(Checklist48[[#This Row],[SGUID]]="",IF(Checklist48[[#This Row],[SSGUID]]="",IF(Checklist48[[#This Row],[PIGUID]]="","",INDEX(PIs[[Column1]:[SS]],MATCH(Checklist48[[#This Row],[PIGUID]],PIs[GUID],0),2)),INDEX(PIs[[Column1]:[SS]],MATCH(Checklist48[[#This Row],[SSGUID]],PIs[SSGUID],0),18)),INDEX(PIs[[Column1]:[SS]],MATCH(Checklist48[[#This Row],[SGUID]],PIs[SGUID],0),14))</f>
        <v>FO 01.02.01</v>
      </c>
      <c r="K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ensures that outsourced activities comply with the principles and criteria of the standard which are relevant to the services provided.</v>
      </c>
      <c r="L8" s="44" t="str">
        <f>IF(Checklist48[[#This Row],[SGUID]]="",IF(Checklist48[[#This Row],[SSGUID]]="",INDEX(PIs[[Column1]:[SS]],MATCH(Checklist48[[#This Row],[PIGUID]],PIs[GUID],0),6),""),"")</f>
        <v>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v>
      </c>
      <c r="M8" s="44" t="str">
        <f>IF(Checklist48[[#This Row],[SSGUID]]="",IF(Checklist48[[#This Row],[PIGUID]]="","",INDEX(PIs[[Column1]:[SS]],MATCH(Checklist48[[#This Row],[PIGUID]],PIs[GUID],0),8)),"")</f>
        <v>Major Must</v>
      </c>
      <c r="N8" s="67"/>
      <c r="O8" s="67"/>
      <c r="P8" s="67" t="str">
        <f>IF(Checklist48[[#This Row],[ifna]]="NA","",IF(Checklist48[[#This Row],[RelatedPQ]]=0,"",IF(Checklist48[[#This Row],[RelatedPQ]]="","",IF((INDEX(S2PQ_relational[],MATCH(Checklist48[[#This Row],[PIGUID&amp;NO]],S2PQ_relational[PIGUID &amp; "NO"],0),1))=Checklist48[[#This Row],[PIGUID]],"Not applicable",""))))</f>
        <v/>
      </c>
      <c r="Q8" s="44" t="str">
        <f>IF(Checklist48[[#This Row],[N/A]]="Not Applicable",INDEX(S2PQ[[Step 2 questions]:[Justification]],MATCH(Checklist48[[#This Row],[RelatedPQ]],S2PQ[S2PQGUID],0),3),"")</f>
        <v/>
      </c>
      <c r="R8" s="67"/>
      <c r="S8" s="74"/>
    </row>
    <row r="9" spans="1:19" s="43" customFormat="1" ht="30" x14ac:dyDescent="0.35">
      <c r="B9" s="44"/>
      <c r="C9" s="44" t="s">
        <v>50</v>
      </c>
      <c r="D9" s="43">
        <f>IF(Checklist48[[#This Row],[SGUID]]="",IF(Checklist48[[#This Row],[SSGUID]]="",0,1),1)</f>
        <v>1</v>
      </c>
      <c r="E9" s="44"/>
      <c r="F9" s="44" t="str">
        <f>_xlfn.IFNA(Checklist48[[#This Row],[RelatedPQ]],"NA")</f>
        <v/>
      </c>
      <c r="G9" s="44" t="str">
        <f>IF(Checklist48[[#This Row],[PIGUID]]="","",INDEX(S2PQ_relational[],MATCH(Checklist48[[#This Row],[PIGUID&amp;NO]],S2PQ_relational[PIGUID &amp; "NO"],0),2))</f>
        <v/>
      </c>
      <c r="H9" s="44" t="str">
        <f>Checklist48[[#This Row],[PIGUID]]&amp;"NO"</f>
        <v>NO</v>
      </c>
      <c r="I9" s="44" t="str">
        <f>IF(Checklist48[[#This Row],[PIGUID]]="","",INDEX(PIs[NA Exempt],MATCH(Checklist48[[#This Row],[PIGUID]],PIs[GUID],0),1))</f>
        <v/>
      </c>
      <c r="J9" s="44" t="str">
        <f>IF(Checklist48[[#This Row],[SGUID]]="",IF(Checklist48[[#This Row],[SSGUID]]="",IF(Checklist48[[#This Row],[PIGUID]]="","",INDEX(PIs[[Column1]:[SS]],MATCH(Checklist48[[#This Row],[PIGUID]],PIs[GUID],0),2)),INDEX(PIs[[Column1]:[SS]],MATCH(Checklist48[[#This Row],[SSGUID]],PIs[SSGUID],0),18)),INDEX(PIs[[Column1]:[SS]],MATCH(Checklist48[[#This Row],[SGUID]],PIs[SGUID],0),14))</f>
        <v>FO 01.03 Internal documentation</v>
      </c>
      <c r="K9" s="44" t="str">
        <f>IF(Checklist48[[#This Row],[SGUID]]="",IF(Checklist48[[#This Row],[SSGUID]]="",IF(Checklist48[[#This Row],[PIGUID]]="","",INDEX(PIs[[Column1]:[SS]],MATCH(Checklist48[[#This Row],[PIGUID]],PIs[GUID],0),4)),INDEX(PIs[[Column1]:[Ssbody]],MATCH(Checklist48[[#This Row],[SSGUID]],PIs[SSGUID],0),19)),INDEX(PIs[[Column1]:[SS]],MATCH(Checklist48[[#This Row],[SGUID]],PIs[SGUID],0),15))</f>
        <v>-</v>
      </c>
      <c r="L9" s="44" t="str">
        <f>IF(Checklist48[[#This Row],[SGUID]]="",IF(Checklist48[[#This Row],[SSGUID]]="",INDEX(PIs[[Column1]:[SS]],MATCH(Checklist48[[#This Row],[PIGUID]],PIs[GUID],0),6),""),"")</f>
        <v/>
      </c>
      <c r="M9" s="44" t="str">
        <f>IF(Checklist48[[#This Row],[SSGUID]]="",IF(Checklist48[[#This Row],[PIGUID]]="","",INDEX(PIs[[Column1]:[SS]],MATCH(Checklist48[[#This Row],[PIGUID]],PIs[GUID],0),8)),"")</f>
        <v/>
      </c>
      <c r="N9" s="67"/>
      <c r="O9" s="67"/>
      <c r="P9" s="67" t="str">
        <f>IF(Checklist48[[#This Row],[ifna]]="NA","",IF(Checklist48[[#This Row],[RelatedPQ]]=0,"",IF(Checklist48[[#This Row],[RelatedPQ]]="","",IF((INDEX(S2PQ_relational[],MATCH(Checklist48[[#This Row],[PIGUID&amp;NO]],S2PQ_relational[PIGUID &amp; "NO"],0),1))=Checklist48[[#This Row],[PIGUID]],"Not applicable",""))))</f>
        <v/>
      </c>
      <c r="Q9" s="44" t="str">
        <f>IF(Checklist48[[#This Row],[N/A]]="Not Applicable",INDEX(S2PQ[[Step 2 questions]:[Justification]],MATCH(Checklist48[[#This Row],[RelatedPQ]],S2PQ[S2PQGUID],0),3),"")</f>
        <v/>
      </c>
      <c r="R9" s="67"/>
      <c r="S9" s="74"/>
    </row>
    <row r="10" spans="1:19" s="43" customFormat="1" ht="230" x14ac:dyDescent="0.35">
      <c r="B10" s="44"/>
      <c r="C10" s="44"/>
      <c r="D10" s="43">
        <f>IF(Checklist48[[#This Row],[SGUID]]="",IF(Checklist48[[#This Row],[SSGUID]]="",0,1),1)</f>
        <v>0</v>
      </c>
      <c r="E10" s="44" t="s">
        <v>42</v>
      </c>
      <c r="F10" s="44" t="str">
        <f>_xlfn.IFNA(Checklist48[[#This Row],[RelatedPQ]],"NA")</f>
        <v>NA</v>
      </c>
      <c r="G10" s="44" t="e">
        <f>IF(Checklist48[[#This Row],[PIGUID]]="","",INDEX(S2PQ_relational[],MATCH(Checklist48[[#This Row],[PIGUID&amp;NO]],S2PQ_relational[PIGUID &amp; "NO"],0),2))</f>
        <v>#N/A</v>
      </c>
      <c r="H10" s="44" t="str">
        <f>Checklist48[[#This Row],[PIGUID]]&amp;"NO"</f>
        <v>47LLsY1Etev0B76kN1bdxjNO</v>
      </c>
      <c r="I10" s="44" t="b">
        <f>IF(Checklist48[[#This Row],[PIGUID]]="","",INDEX(PIs[NA Exempt],MATCH(Checklist48[[#This Row],[PIGUID]],PIs[GUID],0),1))</f>
        <v>0</v>
      </c>
      <c r="J10" s="44" t="str">
        <f>IF(Checklist48[[#This Row],[SGUID]]="",IF(Checklist48[[#This Row],[SSGUID]]="",IF(Checklist48[[#This Row],[PIGUID]]="","",INDEX(PIs[[Column1]:[SS]],MATCH(Checklist48[[#This Row],[PIGUID]],PIs[GUID],0),2)),INDEX(PIs[[Column1]:[SS]],MATCH(Checklist48[[#This Row],[SSGUID]],PIs[SSGUID],0),18)),INDEX(PIs[[Column1]:[SS]],MATCH(Checklist48[[#This Row],[SGUID]],PIs[SGUID],0),14))</f>
        <v>FO 01.03.01</v>
      </c>
      <c r="K10"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completes a minimum of one self-assessment/internal audit annually to the standard.</v>
      </c>
      <c r="L10" s="44" t="str">
        <f>IF(Checklist48[[#This Row],[SGUID]]="",IF(Checklist48[[#This Row],[SSGUID]]="",INDEX(PIs[[Column1]:[SS]],MATCH(Checklist48[[#This Row],[PIGUID]],PIs[GUID],0),6),""),"")</f>
        <v xml:space="preserve">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v>
      </c>
      <c r="M10" s="44" t="str">
        <f>IF(Checklist48[[#This Row],[SSGUID]]="",IF(Checklist48[[#This Row],[PIGUID]]="","",INDEX(PIs[[Column1]:[SS]],MATCH(Checklist48[[#This Row],[PIGUID]],PIs[GUID],0),8)),"")</f>
        <v>Major Must</v>
      </c>
      <c r="N10" s="67"/>
      <c r="O10" s="67"/>
      <c r="P10" s="67" t="str">
        <f>IF(Checklist48[[#This Row],[ifna]]="NA","",IF(Checklist48[[#This Row],[RelatedPQ]]=0,"",IF(Checklist48[[#This Row],[RelatedPQ]]="","",IF((INDEX(S2PQ_relational[],MATCH(Checklist48[[#This Row],[PIGUID&amp;NO]],S2PQ_relational[PIGUID &amp; "NO"],0),1))=Checklist48[[#This Row],[PIGUID]],"Not applicable",""))))</f>
        <v/>
      </c>
      <c r="Q10" s="44" t="str">
        <f>IF(Checklist48[[#This Row],[N/A]]="Not Applicable",INDEX(S2PQ[[Step 2 questions]:[Justification]],MATCH(Checklist48[[#This Row],[RelatedPQ]],S2PQ[S2PQGUID],0),3),"")</f>
        <v/>
      </c>
      <c r="R10" s="67"/>
      <c r="S10" s="74"/>
    </row>
    <row r="11" spans="1:19" s="43" customFormat="1" ht="60" x14ac:dyDescent="0.35">
      <c r="B11" s="44"/>
      <c r="C11" s="44"/>
      <c r="D11" s="43">
        <f>IF(Checklist48[[#This Row],[SGUID]]="",IF(Checklist48[[#This Row],[SSGUID]]="",0,1),1)</f>
        <v>0</v>
      </c>
      <c r="E11" s="44" t="s">
        <v>103</v>
      </c>
      <c r="F11" s="44" t="str">
        <f>_xlfn.IFNA(Checklist48[[#This Row],[RelatedPQ]],"NA")</f>
        <v>NA</v>
      </c>
      <c r="G11" s="44" t="e">
        <f>IF(Checklist48[[#This Row],[PIGUID]]="","",INDEX(S2PQ_relational[],MATCH(Checklist48[[#This Row],[PIGUID&amp;NO]],S2PQ_relational[PIGUID &amp; "NO"],0),2))</f>
        <v>#N/A</v>
      </c>
      <c r="H11" s="44" t="str">
        <f>Checklist48[[#This Row],[PIGUID]]&amp;"NO"</f>
        <v>4umDfDJkEjqGqjJDMoV29QNO</v>
      </c>
      <c r="I11" s="44" t="b">
        <f>IF(Checklist48[[#This Row],[PIGUID]]="","",INDEX(PIs[NA Exempt],MATCH(Checklist48[[#This Row],[PIGUID]],PIs[GUID],0),1))</f>
        <v>0</v>
      </c>
      <c r="J11" s="44" t="str">
        <f>IF(Checklist48[[#This Row],[SGUID]]="",IF(Checklist48[[#This Row],[SSGUID]]="",IF(Checklist48[[#This Row],[PIGUID]]="","",INDEX(PIs[[Column1]:[SS]],MATCH(Checklist48[[#This Row],[PIGUID]],PIs[GUID],0),2)),INDEX(PIs[[Column1]:[SS]],MATCH(Checklist48[[#This Row],[SSGUID]],PIs[SSGUID],0),18)),INDEX(PIs[[Column1]:[SS]],MATCH(Checklist48[[#This Row],[SGUID]],PIs[SGUID],0),14))</f>
        <v>FO 01.03.02</v>
      </c>
      <c r="K11" s="44" t="str">
        <f>IF(Checklist48[[#This Row],[SGUID]]="",IF(Checklist48[[#This Row],[SSGUID]]="",IF(Checklist48[[#This Row],[PIGUID]]="","",INDEX(PIs[[Column1]:[SS]],MATCH(Checklist48[[#This Row],[PIGUID]],PIs[GUID],0),4)),INDEX(PIs[[Column1]:[Ssbody]],MATCH(Checklist48[[#This Row],[SSGUID]],PIs[SSGUID],0),19)),INDEX(PIs[[Column1]:[SS]],MATCH(Checklist48[[#This Row],[SGUID]],PIs[SGUID],0),15))</f>
        <v>Effective corrective actions are taken to address non-conformances detected during the self-assessments/internal audits.</v>
      </c>
      <c r="L11" s="44" t="str">
        <f>IF(Checklist48[[#This Row],[SGUID]]="",IF(Checklist48[[#This Row],[SSGUID]]="",INDEX(PIs[[Column1]:[SS]],MATCH(Checklist48[[#This Row],[PIGUID]],PIs[GUID],0),6),""),"")</f>
        <v>Corrective actions shall be documented. Any necessary changes shall be implemented.
Compliance with all applicable Major Musts and at least 95% of applicable Minor Musts is required.
“N/A” only if no non-conformances are detected during self-assessments/internal audits.</v>
      </c>
      <c r="M11" s="44" t="str">
        <f>IF(Checklist48[[#This Row],[SSGUID]]="",IF(Checklist48[[#This Row],[PIGUID]]="","",INDEX(PIs[[Column1]:[SS]],MATCH(Checklist48[[#This Row],[PIGUID]],PIs[GUID],0),8)),"")</f>
        <v>Major Must</v>
      </c>
      <c r="N11" s="67"/>
      <c r="O11" s="67"/>
      <c r="P11" s="67" t="str">
        <f>IF(Checklist48[[#This Row],[ifna]]="NA","",IF(Checklist48[[#This Row],[RelatedPQ]]=0,"",IF(Checklist48[[#This Row],[RelatedPQ]]="","",IF((INDEX(S2PQ_relational[],MATCH(Checklist48[[#This Row],[PIGUID&amp;NO]],S2PQ_relational[PIGUID &amp; "NO"],0),1))=Checklist48[[#This Row],[PIGUID]],"Not applicable",""))))</f>
        <v/>
      </c>
      <c r="Q11" s="44" t="str">
        <f>IF(Checklist48[[#This Row],[N/A]]="Not Applicable",INDEX(S2PQ[[Step 2 questions]:[Justification]],MATCH(Checklist48[[#This Row],[RelatedPQ]],S2PQ[S2PQGUID],0),3),"")</f>
        <v/>
      </c>
      <c r="R11" s="67"/>
      <c r="S11" s="74"/>
    </row>
    <row r="12" spans="1:19" s="43" customFormat="1" ht="124.25" customHeight="1" x14ac:dyDescent="0.35">
      <c r="B12" s="44"/>
      <c r="C12" s="44"/>
      <c r="D12" s="43">
        <f>IF(Checklist48[[#This Row],[SGUID]]="",IF(Checklist48[[#This Row],[SSGUID]]="",0,1),1)</f>
        <v>0</v>
      </c>
      <c r="E12" s="44" t="s">
        <v>74</v>
      </c>
      <c r="F12" s="44" t="str">
        <f>_xlfn.IFNA(Checklist48[[#This Row],[RelatedPQ]],"NA")</f>
        <v>NA</v>
      </c>
      <c r="G12" s="44" t="e">
        <f>IF(Checklist48[[#This Row],[PIGUID]]="","",INDEX(S2PQ_relational[],MATCH(Checklist48[[#This Row],[PIGUID&amp;NO]],S2PQ_relational[PIGUID &amp; "NO"],0),2))</f>
        <v>#N/A</v>
      </c>
      <c r="H12" s="44" t="str">
        <f>Checklist48[[#This Row],[PIGUID]]&amp;"NO"</f>
        <v>7u1GYXAF1eveuvMCIJeAUrNO</v>
      </c>
      <c r="I12" s="44" t="b">
        <f>IF(Checklist48[[#This Row],[PIGUID]]="","",INDEX(PIs[NA Exempt],MATCH(Checklist48[[#This Row],[PIGUID]],PIs[GUID],0),1))</f>
        <v>0</v>
      </c>
      <c r="J12" s="44" t="str">
        <f>IF(Checklist48[[#This Row],[SGUID]]="",IF(Checklist48[[#This Row],[SSGUID]]="",IF(Checklist48[[#This Row],[PIGUID]]="","",INDEX(PIs[[Column1]:[SS]],MATCH(Checklist48[[#This Row],[PIGUID]],PIs[GUID],0),2)),INDEX(PIs[[Column1]:[SS]],MATCH(Checklist48[[#This Row],[SSGUID]],PIs[SSGUID],0),18)),INDEX(PIs[[Column1]:[SS]],MATCH(Checklist48[[#This Row],[SGUID]],PIs[SGUID],0),14))</f>
        <v>FO 01.03.03</v>
      </c>
      <c r="K12" s="44" t="str">
        <f>IF(Checklist48[[#This Row],[SGUID]]="",IF(Checklist48[[#This Row],[SSGUID]]="",IF(Checklist48[[#This Row],[PIGUID]]="","",INDEX(PIs[[Column1]:[SS]],MATCH(Checklist48[[#This Row],[PIGUID]],PIs[GUID],0),4)),INDEX(PIs[[Column1]:[Ssbody]],MATCH(Checklist48[[#This Row],[SSGUID]],PIs[SSGUID],0),19)),INDEX(PIs[[Column1]:[SS]],MATCH(Checklist48[[#This Row],[SGUID]],PIs[SGUID],0),15))</f>
        <v>A continuous improvement plan is documented.</v>
      </c>
      <c r="L12" s="44" t="str">
        <f>IF(Checklist48[[#This Row],[SGUID]]="",IF(Checklist48[[#This Row],[SSGUID]]="",INDEX(PIs[[Column1]:[SS]],MATCH(Checklist48[[#This Row],[PIGUID]],PIs[GUID],0),6),""),"")</f>
        <v>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v>
      </c>
      <c r="M12" s="44" t="str">
        <f>IF(Checklist48[[#This Row],[SSGUID]]="",IF(Checklist48[[#This Row],[PIGUID]]="","",INDEX(PIs[[Column1]:[SS]],MATCH(Checklist48[[#This Row],[PIGUID]],PIs[GUID],0),8)),"")</f>
        <v>Major Must</v>
      </c>
      <c r="N12" s="67"/>
      <c r="O12" s="67"/>
      <c r="P12" s="67" t="str">
        <f>IF(Checklist48[[#This Row],[ifna]]="NA","",IF(Checklist48[[#This Row],[RelatedPQ]]=0,"",IF(Checklist48[[#This Row],[RelatedPQ]]="","",IF((INDEX(S2PQ_relational[],MATCH(Checklist48[[#This Row],[PIGUID&amp;NO]],S2PQ_relational[PIGUID &amp; "NO"],0),1))=Checklist48[[#This Row],[PIGUID]],"Not applicable",""))))</f>
        <v/>
      </c>
      <c r="Q12" s="44" t="str">
        <f>IF(Checklist48[[#This Row],[N/A]]="Not Applicable",INDEX(S2PQ[[Step 2 questions]:[Justification]],MATCH(Checklist48[[#This Row],[RelatedPQ]],S2PQ[S2PQGUID],0),3),"")</f>
        <v/>
      </c>
      <c r="R12" s="67"/>
      <c r="S12" s="74"/>
    </row>
    <row r="13" spans="1:19" s="43" customFormat="1" ht="155.5" customHeight="1" x14ac:dyDescent="0.35">
      <c r="B13" s="44"/>
      <c r="C13" s="44"/>
      <c r="D13" s="43">
        <f>IF(Checklist48[[#This Row],[SGUID]]="",IF(Checklist48[[#This Row],[SSGUID]]="",0,1),1)</f>
        <v>0</v>
      </c>
      <c r="E13" s="44" t="s">
        <v>67</v>
      </c>
      <c r="F13" s="44" t="str">
        <f>_xlfn.IFNA(Checklist48[[#This Row],[RelatedPQ]],"NA")</f>
        <v>NA</v>
      </c>
      <c r="G13" s="44" t="e">
        <f>IF(Checklist48[[#This Row],[PIGUID]]="","",INDEX(S2PQ_relational[],MATCH(Checklist48[[#This Row],[PIGUID&amp;NO]],S2PQ_relational[PIGUID &amp; "NO"],0),2))</f>
        <v>#N/A</v>
      </c>
      <c r="H13" s="44" t="str">
        <f>Checklist48[[#This Row],[PIGUID]]&amp;"NO"</f>
        <v>2S4QgEIMvlaGVW97plBT6DNO</v>
      </c>
      <c r="I13" s="44" t="b">
        <f>IF(Checklist48[[#This Row],[PIGUID]]="","",INDEX(PIs[NA Exempt],MATCH(Checklist48[[#This Row],[PIGUID]],PIs[GUID],0),1))</f>
        <v>0</v>
      </c>
      <c r="J13" s="44" t="str">
        <f>IF(Checklist48[[#This Row],[SGUID]]="",IF(Checklist48[[#This Row],[SSGUID]]="",IF(Checklist48[[#This Row],[PIGUID]]="","",INDEX(PIs[[Column1]:[SS]],MATCH(Checklist48[[#This Row],[PIGUID]],PIs[GUID],0),2)),INDEX(PIs[[Column1]:[SS]],MATCH(Checklist48[[#This Row],[SSGUID]],PIs[SSGUID],0),18)),INDEX(PIs[[Column1]:[SS]],MATCH(Checklist48[[#This Row],[SGUID]],PIs[SGUID],0),14))</f>
        <v>FO 01.03.04</v>
      </c>
      <c r="K13" s="44" t="str">
        <f>IF(Checklist48[[#This Row],[SGUID]]="",IF(Checklist48[[#This Row],[SSGUID]]="",IF(Checklist48[[#This Row],[PIGUID]]="","",INDEX(PIs[[Column1]:[SS]],MATCH(Checklist48[[#This Row],[PIGUID]],PIs[GUID],0),4)),INDEX(PIs[[Column1]:[Ssbody]],MATCH(Checklist48[[#This Row],[SSGUID]],PIs[SSGUID],0),19)),INDEX(PIs[[Column1]:[SS]],MATCH(Checklist48[[#This Row],[SGUID]],PIs[SGUID],0),15))</f>
        <v>There is evidence that a continuous improvement plan is implemented.</v>
      </c>
      <c r="L13" s="44" t="str">
        <f>IF(Checklist48[[#This Row],[SGUID]]="",IF(Checklist48[[#This Row],[SSGUID]]="",INDEX(PIs[[Column1]:[SS]],MATCH(Checklist48[[#This Row],[PIGUID]],PIs[GUID],0),6),""),"")</f>
        <v>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v>
      </c>
      <c r="M13" s="44" t="str">
        <f>IF(Checklist48[[#This Row],[SSGUID]]="",IF(Checklist48[[#This Row],[PIGUID]]="","",INDEX(PIs[[Column1]:[SS]],MATCH(Checklist48[[#This Row],[PIGUID]],PIs[GUID],0),8)),"")</f>
        <v>Minor Must</v>
      </c>
      <c r="N13" s="67"/>
      <c r="O13" s="67"/>
      <c r="P13" s="67" t="str">
        <f>IF(Checklist48[[#This Row],[ifna]]="NA","",IF(Checklist48[[#This Row],[RelatedPQ]]=0,"",IF(Checklist48[[#This Row],[RelatedPQ]]="","",IF((INDEX(S2PQ_relational[],MATCH(Checklist48[[#This Row],[PIGUID&amp;NO]],S2PQ_relational[PIGUID &amp; "NO"],0),1))=Checklist48[[#This Row],[PIGUID]],"Not applicable",""))))</f>
        <v/>
      </c>
      <c r="Q13" s="44" t="str">
        <f>IF(Checklist48[[#This Row],[N/A]]="Not Applicable",INDEX(S2PQ[[Step 2 questions]:[Justification]],MATCH(Checklist48[[#This Row],[RelatedPQ]],S2PQ[S2PQGUID],0),3),"")</f>
        <v/>
      </c>
      <c r="R13" s="67"/>
      <c r="S13" s="74"/>
    </row>
    <row r="14" spans="1:19" s="43" customFormat="1" ht="40" x14ac:dyDescent="0.35">
      <c r="B14" s="44"/>
      <c r="C14" s="44" t="s">
        <v>254</v>
      </c>
      <c r="D14" s="43">
        <f>IF(Checklist48[[#This Row],[SGUID]]="",IF(Checklist48[[#This Row],[SSGUID]]="",0,1),1)</f>
        <v>1</v>
      </c>
      <c r="E14" s="44"/>
      <c r="F14" s="44" t="str">
        <f>_xlfn.IFNA(Checklist48[[#This Row],[RelatedPQ]],"NA")</f>
        <v/>
      </c>
      <c r="G14" s="44" t="str">
        <f>IF(Checklist48[[#This Row],[PIGUID]]="","",INDEX(S2PQ_relational[],MATCH(Checklist48[[#This Row],[PIGUID&amp;NO]],S2PQ_relational[PIGUID &amp; "NO"],0),2))</f>
        <v/>
      </c>
      <c r="H14" s="44" t="str">
        <f>Checklist48[[#This Row],[PIGUID]]&amp;"NO"</f>
        <v>NO</v>
      </c>
      <c r="I14" s="44" t="str">
        <f>IF(Checklist48[[#This Row],[PIGUID]]="","",INDEX(PIs[NA Exempt],MATCH(Checklist48[[#This Row],[PIGUID]],PIs[GUID],0),1))</f>
        <v/>
      </c>
      <c r="J14" s="44" t="str">
        <f>IF(Checklist48[[#This Row],[SGUID]]="",IF(Checklist48[[#This Row],[SSGUID]]="",IF(Checklist48[[#This Row],[PIGUID]]="","",INDEX(PIs[[Column1]:[SS]],MATCH(Checklist48[[#This Row],[PIGUID]],PIs[GUID],0),2)),INDEX(PIs[[Column1]:[SS]],MATCH(Checklist48[[#This Row],[SSGUID]],PIs[SSGUID],0),18)),INDEX(PIs[[Column1]:[SS]],MATCH(Checklist48[[#This Row],[SGUID]],PIs[SGUID],0),14))</f>
        <v>FO 01.04 Training and assigning responsibilities</v>
      </c>
      <c r="K14" s="44" t="str">
        <f>IF(Checklist48[[#This Row],[SGUID]]="",IF(Checklist48[[#This Row],[SSGUID]]="",IF(Checklist48[[#This Row],[PIGUID]]="","",INDEX(PIs[[Column1]:[SS]],MATCH(Checklist48[[#This Row],[PIGUID]],PIs[GUID],0),4)),INDEX(PIs[[Column1]:[Ssbody]],MATCH(Checklist48[[#This Row],[SSGUID]],PIs[SSGUID],0),19)),INDEX(PIs[[Column1]:[SS]],MATCH(Checklist48[[#This Row],[SGUID]],PIs[SGUID],0),15))</f>
        <v>-</v>
      </c>
      <c r="L14" s="44" t="str">
        <f>IF(Checklist48[[#This Row],[SGUID]]="",IF(Checklist48[[#This Row],[SSGUID]]="",INDEX(PIs[[Column1]:[SS]],MATCH(Checklist48[[#This Row],[PIGUID]],PIs[GUID],0),6),""),"")</f>
        <v/>
      </c>
      <c r="M14" s="44" t="str">
        <f>IF(Checklist48[[#This Row],[SSGUID]]="",IF(Checklist48[[#This Row],[PIGUID]]="","",INDEX(PIs[[Column1]:[SS]],MATCH(Checklist48[[#This Row],[PIGUID]],PIs[GUID],0),8)),"")</f>
        <v/>
      </c>
      <c r="N14" s="67"/>
      <c r="O14" s="67"/>
      <c r="P14" s="67" t="str">
        <f>IF(Checklist48[[#This Row],[ifna]]="NA","",IF(Checklist48[[#This Row],[RelatedPQ]]=0,"",IF(Checklist48[[#This Row],[RelatedPQ]]="","",IF((INDEX(S2PQ_relational[],MATCH(Checklist48[[#This Row],[PIGUID&amp;NO]],S2PQ_relational[PIGUID &amp; "NO"],0),1))=Checklist48[[#This Row],[PIGUID]],"Not applicable",""))))</f>
        <v/>
      </c>
      <c r="Q14" s="44" t="str">
        <f>IF(Checklist48[[#This Row],[N/A]]="Not Applicable",INDEX(S2PQ[[Step 2 questions]:[Justification]],MATCH(Checklist48[[#This Row],[RelatedPQ]],S2PQ[S2PQGUID],0),3),"")</f>
        <v/>
      </c>
      <c r="R14" s="67"/>
      <c r="S14" s="74"/>
    </row>
    <row r="15" spans="1:19" s="43" customFormat="1" ht="60" x14ac:dyDescent="0.35">
      <c r="B15" s="44"/>
      <c r="C15" s="44"/>
      <c r="D15" s="43">
        <f>IF(Checklist48[[#This Row],[SGUID]]="",IF(Checklist48[[#This Row],[SSGUID]]="",0,1),1)</f>
        <v>0</v>
      </c>
      <c r="E15" s="44" t="s">
        <v>248</v>
      </c>
      <c r="F15" s="44" t="str">
        <f>_xlfn.IFNA(Checklist48[[#This Row],[RelatedPQ]],"NA")</f>
        <v>NA</v>
      </c>
      <c r="G15" s="44" t="e">
        <f>IF(Checklist48[[#This Row],[PIGUID]]="","",INDEX(S2PQ_relational[],MATCH(Checklist48[[#This Row],[PIGUID&amp;NO]],S2PQ_relational[PIGUID &amp; "NO"],0),2))</f>
        <v>#N/A</v>
      </c>
      <c r="H15" s="44" t="str">
        <f>Checklist48[[#This Row],[PIGUID]]&amp;"NO"</f>
        <v>2E31HogXiNAaKumLlYx7hANO</v>
      </c>
      <c r="I15" s="44" t="b">
        <f>IF(Checklist48[[#This Row],[PIGUID]]="","",INDEX(PIs[NA Exempt],MATCH(Checklist48[[#This Row],[PIGUID]],PIs[GUID],0),1))</f>
        <v>0</v>
      </c>
      <c r="J15" s="44" t="str">
        <f>IF(Checklist48[[#This Row],[SGUID]]="",IF(Checklist48[[#This Row],[SSGUID]]="",IF(Checklist48[[#This Row],[PIGUID]]="","",INDEX(PIs[[Column1]:[SS]],MATCH(Checklist48[[#This Row],[PIGUID]],PIs[GUID],0),2)),INDEX(PIs[[Column1]:[SS]],MATCH(Checklist48[[#This Row],[SSGUID]],PIs[SSGUID],0),18)),INDEX(PIs[[Column1]:[SS]],MATCH(Checklist48[[#This Row],[SGUID]],PIs[SGUID],0),14))</f>
        <v>FO 01.04.01</v>
      </c>
      <c r="K15"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all training activities are kept.</v>
      </c>
      <c r="L15" s="44" t="str">
        <f>IF(Checklist48[[#This Row],[SGUID]]="",IF(Checklist48[[#This Row],[SSGUID]]="",INDEX(PIs[[Column1]:[SS]],MATCH(Checklist48[[#This Row],[PIGUID]],PIs[GUID],0),6),""),"")</f>
        <v>Training records shall include:
- Topic(s) covered
- Names of trainer(s) or training provider(s)
- Names of trainee(s) (e.g., attendance list(s))
- Date of training
- Evidence of attendance (e.g., trainee signature)</v>
      </c>
      <c r="M15" s="44" t="str">
        <f>IF(Checklist48[[#This Row],[SSGUID]]="",IF(Checklist48[[#This Row],[PIGUID]]="","",INDEX(PIs[[Column1]:[SS]],MATCH(Checklist48[[#This Row],[PIGUID]],PIs[GUID],0),8)),"")</f>
        <v>Minor Must</v>
      </c>
      <c r="N15" s="67"/>
      <c r="O15" s="67"/>
      <c r="P15" s="67" t="str">
        <f>IF(Checklist48[[#This Row],[ifna]]="NA","",IF(Checklist48[[#This Row],[RelatedPQ]]=0,"",IF(Checklist48[[#This Row],[RelatedPQ]]="","",IF((INDEX(S2PQ_relational[],MATCH(Checklist48[[#This Row],[PIGUID&amp;NO]],S2PQ_relational[PIGUID &amp; "NO"],0),1))=Checklist48[[#This Row],[PIGUID]],"Not applicable",""))))</f>
        <v/>
      </c>
      <c r="Q15" s="44" t="str">
        <f>IF(Checklist48[[#This Row],[N/A]]="Not Applicable",INDEX(S2PQ[[Step 2 questions]:[Justification]],MATCH(Checklist48[[#This Row],[RelatedPQ]],S2PQ[S2PQGUID],0),3),"")</f>
        <v/>
      </c>
      <c r="R15" s="67"/>
      <c r="S15" s="74"/>
    </row>
    <row r="16" spans="1:19" s="43" customFormat="1" ht="207" customHeight="1" x14ac:dyDescent="0.35">
      <c r="B16" s="44"/>
      <c r="C16" s="44"/>
      <c r="D16" s="43">
        <f>IF(Checklist48[[#This Row],[SGUID]]="",IF(Checklist48[[#This Row],[SSGUID]]="",0,1),1)</f>
        <v>0</v>
      </c>
      <c r="E16" s="44" t="s">
        <v>495</v>
      </c>
      <c r="F16" s="44" t="str">
        <f>_xlfn.IFNA(Checklist48[[#This Row],[RelatedPQ]],"NA")</f>
        <v>NA</v>
      </c>
      <c r="G16" s="44" t="e">
        <f>IF(Checklist48[[#This Row],[PIGUID]]="","",INDEX(S2PQ_relational[],MATCH(Checklist48[[#This Row],[PIGUID&amp;NO]],S2PQ_relational[PIGUID &amp; "NO"],0),2))</f>
        <v>#N/A</v>
      </c>
      <c r="H16" s="44" t="str">
        <f>Checklist48[[#This Row],[PIGUID]]&amp;"NO"</f>
        <v>5XDFB6E14Zya6OHP12zx4GNO</v>
      </c>
      <c r="I16" s="44" t="b">
        <f>IF(Checklist48[[#This Row],[PIGUID]]="","",INDEX(PIs[NA Exempt],MATCH(Checklist48[[#This Row],[PIGUID]],PIs[GUID],0),1))</f>
        <v>0</v>
      </c>
      <c r="J16" s="44" t="str">
        <f>IF(Checklist48[[#This Row],[SGUID]]="",IF(Checklist48[[#This Row],[SSGUID]]="",IF(Checklist48[[#This Row],[PIGUID]]="","",INDEX(PIs[[Column1]:[SS]],MATCH(Checklist48[[#This Row],[PIGUID]],PIs[GUID],0),2)),INDEX(PIs[[Column1]:[SS]],MATCH(Checklist48[[#This Row],[SSGUID]],PIs[SSGUID],0),18)),INDEX(PIs[[Column1]:[SS]],MATCH(Checklist48[[#This Row],[SGUID]],PIs[SGUID],0),14))</f>
        <v>FO 01.04.02</v>
      </c>
      <c r="K16" s="44" t="str">
        <f>IF(Checklist48[[#This Row],[SGUID]]="",IF(Checklist48[[#This Row],[SSGUID]]="",IF(Checklist48[[#This Row],[PIGUID]]="","",INDEX(PIs[[Column1]:[SS]],MATCH(Checklist48[[#This Row],[PIGUID]],PIs[GUID],0),4)),INDEX(PIs[[Column1]:[Ssbody]],MATCH(Checklist48[[#This Row],[SSGUID]],PIs[SSGUID],0),19)),INDEX(PIs[[Column1]:[SS]],MATCH(Checklist48[[#This Row],[SGUID]],PIs[SGUID],0),15))</f>
        <v>Individuals responsible for technical decision-making on inputs can demonstrate competence.</v>
      </c>
      <c r="L16" s="44" t="str">
        <f>IF(Checklist48[[#This Row],[SGUID]]="",IF(Checklist48[[#This Row],[SSGUID]]="",INDEX(PIs[[Column1]:[SS]],MATCH(Checklist48[[#This Row],[PIGUID]],PIs[GUID],0),6),""),"")</f>
        <v>Individuals responsible for technical decisions such as:
- Determining quantity and type of fertilizer (organic or inorganic)
- Choosing plant protection products (PPPs)
- Making decisions on PPP applications (at propagation, preharvest, and/or postharvest)
shall be able to demonstrate sufficient technical competence.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v>
      </c>
      <c r="M16" s="44" t="str">
        <f>IF(Checklist48[[#This Row],[SSGUID]]="",IF(Checklist48[[#This Row],[PIGUID]]="","",INDEX(PIs[[Column1]:[SS]],MATCH(Checklist48[[#This Row],[PIGUID]],PIs[GUID],0),8)),"")</f>
        <v>Major Must</v>
      </c>
      <c r="N16" s="67"/>
      <c r="O16" s="67"/>
      <c r="P16" s="67" t="str">
        <f>IF(Checklist48[[#This Row],[ifna]]="NA","",IF(Checklist48[[#This Row],[RelatedPQ]]=0,"",IF(Checklist48[[#This Row],[RelatedPQ]]="","",IF((INDEX(S2PQ_relational[],MATCH(Checklist48[[#This Row],[PIGUID&amp;NO]],S2PQ_relational[PIGUID &amp; "NO"],0),1))=Checklist48[[#This Row],[PIGUID]],"Not applicable",""))))</f>
        <v/>
      </c>
      <c r="Q16" s="44" t="str">
        <f>IF(Checklist48[[#This Row],[N/A]]="Not Applicable",INDEX(S2PQ[[Step 2 questions]:[Justification]],MATCH(Checklist48[[#This Row],[RelatedPQ]],S2PQ[S2PQGUID],0),3),"")</f>
        <v/>
      </c>
      <c r="R16" s="67"/>
      <c r="S16" s="74"/>
    </row>
    <row r="17" spans="2:19" s="43" customFormat="1" ht="30" x14ac:dyDescent="0.35">
      <c r="B17" s="44"/>
      <c r="C17" s="44" t="s">
        <v>800</v>
      </c>
      <c r="D17" s="43">
        <f>IF(Checklist48[[#This Row],[SGUID]]="",IF(Checklist48[[#This Row],[SSGUID]]="",0,1),1)</f>
        <v>1</v>
      </c>
      <c r="E17" s="44"/>
      <c r="F17" s="44" t="str">
        <f>_xlfn.IFNA(Checklist48[[#This Row],[RelatedPQ]],"NA")</f>
        <v/>
      </c>
      <c r="G17" s="44" t="str">
        <f>IF(Checklist48[[#This Row],[PIGUID]]="","",INDEX(S2PQ_relational[],MATCH(Checklist48[[#This Row],[PIGUID&amp;NO]],S2PQ_relational[PIGUID &amp; "NO"],0),2))</f>
        <v/>
      </c>
      <c r="H17" s="44" t="str">
        <f>Checklist48[[#This Row],[PIGUID]]&amp;"NO"</f>
        <v>NO</v>
      </c>
      <c r="I17" s="44" t="str">
        <f>IF(Checklist48[[#This Row],[PIGUID]]="","",INDEX(PIs[NA Exempt],MATCH(Checklist48[[#This Row],[PIGUID]],PIs[GUID],0),1))</f>
        <v/>
      </c>
      <c r="J17" s="44" t="str">
        <f>IF(Checklist48[[#This Row],[SGUID]]="",IF(Checklist48[[#This Row],[SSGUID]]="",IF(Checklist48[[#This Row],[PIGUID]]="","",INDEX(PIs[[Column1]:[SS]],MATCH(Checklist48[[#This Row],[PIGUID]],PIs[GUID],0),2)),INDEX(PIs[[Column1]:[SS]],MATCH(Checklist48[[#This Row],[SSGUID]],PIs[SSGUID],0),18)),INDEX(PIs[[Column1]:[SS]],MATCH(Checklist48[[#This Row],[SGUID]],PIs[SGUID],0),14))</f>
        <v>FO 01.05 Customer requirements</v>
      </c>
      <c r="K1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 s="44" t="str">
        <f>IF(Checklist48[[#This Row],[SGUID]]="",IF(Checklist48[[#This Row],[SSGUID]]="",INDEX(PIs[[Column1]:[SS]],MATCH(Checklist48[[#This Row],[PIGUID]],PIs[GUID],0),6),""),"")</f>
        <v/>
      </c>
      <c r="M17" s="44" t="str">
        <f>IF(Checklist48[[#This Row],[SSGUID]]="",IF(Checklist48[[#This Row],[PIGUID]]="","",INDEX(PIs[[Column1]:[SS]],MATCH(Checklist48[[#This Row],[PIGUID]],PIs[GUID],0),8)),"")</f>
        <v/>
      </c>
      <c r="N17" s="67"/>
      <c r="O17" s="67"/>
      <c r="P17" s="67" t="str">
        <f>IF(Checklist48[[#This Row],[ifna]]="NA","",IF(Checklist48[[#This Row],[RelatedPQ]]=0,"",IF(Checklist48[[#This Row],[RelatedPQ]]="","",IF((INDEX(S2PQ_relational[],MATCH(Checklist48[[#This Row],[PIGUID&amp;NO]],S2PQ_relational[PIGUID &amp; "NO"],0),1))=Checklist48[[#This Row],[PIGUID]],"Not applicable",""))))</f>
        <v/>
      </c>
      <c r="Q17" s="44" t="str">
        <f>IF(Checklist48[[#This Row],[N/A]]="Not Applicable",INDEX(S2PQ[[Step 2 questions]:[Justification]],MATCH(Checklist48[[#This Row],[RelatedPQ]],S2PQ[S2PQGUID],0),3),"")</f>
        <v/>
      </c>
      <c r="R17" s="67"/>
      <c r="S17" s="74"/>
    </row>
    <row r="18" spans="2:19" s="43" customFormat="1" ht="50" x14ac:dyDescent="0.35">
      <c r="B18" s="44"/>
      <c r="C18" s="44"/>
      <c r="D18" s="43">
        <f>IF(Checklist48[[#This Row],[SGUID]]="",IF(Checklist48[[#This Row],[SSGUID]]="",0,1),1)</f>
        <v>0</v>
      </c>
      <c r="E18" s="44" t="s">
        <v>794</v>
      </c>
      <c r="F18" s="44" t="str">
        <f>_xlfn.IFNA(Checklist48[[#This Row],[RelatedPQ]],"NA")</f>
        <v>NA</v>
      </c>
      <c r="G18" s="44" t="e">
        <f>IF(Checklist48[[#This Row],[PIGUID]]="","",INDEX(S2PQ_relational[],MATCH(Checklist48[[#This Row],[PIGUID&amp;NO]],S2PQ_relational[PIGUID &amp; "NO"],0),2))</f>
        <v>#N/A</v>
      </c>
      <c r="H18" s="44" t="str">
        <f>Checklist48[[#This Row],[PIGUID]]&amp;"NO"</f>
        <v>348sOu65XPBKalocIo2KJDNO</v>
      </c>
      <c r="I18" s="44" t="b">
        <f>IF(Checklist48[[#This Row],[PIGUID]]="","",INDEX(PIs[NA Exempt],MATCH(Checklist48[[#This Row],[PIGUID]],PIs[GUID],0),1))</f>
        <v>0</v>
      </c>
      <c r="J18" s="44" t="str">
        <f>IF(Checklist48[[#This Row],[SGUID]]="",IF(Checklist48[[#This Row],[SSGUID]]="",IF(Checklist48[[#This Row],[PIGUID]]="","",INDEX(PIs[[Column1]:[SS]],MATCH(Checklist48[[#This Row],[PIGUID]],PIs[GUID],0),2)),INDEX(PIs[[Column1]:[SS]],MATCH(Checklist48[[#This Row],[SSGUID]],PIs[SSGUID],0),18)),INDEX(PIs[[Column1]:[SS]],MATCH(Checklist48[[#This Row],[SGUID]],PIs[SGUID],0),14))</f>
        <v>FO 01.05.01</v>
      </c>
      <c r="K1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aware of and complies with customer quality specifications, where these exist.</v>
      </c>
      <c r="L18" s="44" t="str">
        <f>IF(Checklist48[[#This Row],[SGUID]]="",IF(Checklist48[[#This Row],[SSGUID]]="",INDEX(PIs[[Column1]:[SS]],MATCH(Checklist48[[#This Row],[PIGUID]],PIs[GUID],0),6),""),"")</f>
        <v>There shall be documented correspondence between the customer and the producer demonstrating mutual agreement on quality specifications at any one time.
The producer shall prove that the agreed quality specifications are adhered to.</v>
      </c>
      <c r="M18" s="44" t="str">
        <f>IF(Checklist48[[#This Row],[SSGUID]]="",IF(Checklist48[[#This Row],[PIGUID]]="","",INDEX(PIs[[Column1]:[SS]],MATCH(Checklist48[[#This Row],[PIGUID]],PIs[GUID],0),8)),"")</f>
        <v>Minor Must</v>
      </c>
      <c r="N18" s="67"/>
      <c r="O18" s="67"/>
      <c r="P18" s="67" t="str">
        <f>IF(Checklist48[[#This Row],[ifna]]="NA","",IF(Checklist48[[#This Row],[RelatedPQ]]=0,"",IF(Checklist48[[#This Row],[RelatedPQ]]="","",IF((INDEX(S2PQ_relational[],MATCH(Checklist48[[#This Row],[PIGUID&amp;NO]],S2PQ_relational[PIGUID &amp; "NO"],0),1))=Checklist48[[#This Row],[PIGUID]],"Not applicable",""))))</f>
        <v/>
      </c>
      <c r="Q18" s="44" t="str">
        <f>IF(Checklist48[[#This Row],[N/A]]="Not Applicable",INDEX(S2PQ[[Step 2 questions]:[Justification]],MATCH(Checklist48[[#This Row],[RelatedPQ]],S2PQ[S2PQGUID],0),3),"")</f>
        <v/>
      </c>
      <c r="R18" s="67"/>
      <c r="S18" s="74"/>
    </row>
    <row r="19" spans="2:19" s="43" customFormat="1" ht="30" x14ac:dyDescent="0.35">
      <c r="B19" s="44"/>
      <c r="C19" s="44" t="s">
        <v>884</v>
      </c>
      <c r="D19" s="43">
        <f>IF(Checklist48[[#This Row],[SGUID]]="",IF(Checklist48[[#This Row],[SSGUID]]="",0,1),1)</f>
        <v>1</v>
      </c>
      <c r="E19" s="44"/>
      <c r="F19" s="44" t="str">
        <f>_xlfn.IFNA(Checklist48[[#This Row],[RelatedPQ]],"NA")</f>
        <v/>
      </c>
      <c r="G19" s="44" t="str">
        <f>IF(Checklist48[[#This Row],[PIGUID]]="","",INDEX(S2PQ_relational[],MATCH(Checklist48[[#This Row],[PIGUID&amp;NO]],S2PQ_relational[PIGUID &amp; "NO"],0),2))</f>
        <v/>
      </c>
      <c r="H19" s="44" t="str">
        <f>Checklist48[[#This Row],[PIGUID]]&amp;"NO"</f>
        <v>NO</v>
      </c>
      <c r="I19" s="44" t="str">
        <f>IF(Checklist48[[#This Row],[PIGUID]]="","",INDEX(PIs[NA Exempt],MATCH(Checklist48[[#This Row],[PIGUID]],PIs[GUID],0),1))</f>
        <v/>
      </c>
      <c r="J19" s="44" t="str">
        <f>IF(Checklist48[[#This Row],[SGUID]]="",IF(Checklist48[[#This Row],[SSGUID]]="",IF(Checklist48[[#This Row],[PIGUID]]="","",INDEX(PIs[[Column1]:[SS]],MATCH(Checklist48[[#This Row],[PIGUID]],PIs[GUID],0),2)),INDEX(PIs[[Column1]:[SS]],MATCH(Checklist48[[#This Row],[SSGUID]],PIs[SSGUID],0),18)),INDEX(PIs[[Column1]:[SS]],MATCH(Checklist48[[#This Row],[SGUID]],PIs[SGUID],0),14))</f>
        <v>FO 01.06 Complaints</v>
      </c>
      <c r="K1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 s="44" t="str">
        <f>IF(Checklist48[[#This Row],[SGUID]]="",IF(Checklist48[[#This Row],[SSGUID]]="",INDEX(PIs[[Column1]:[SS]],MATCH(Checklist48[[#This Row],[PIGUID]],PIs[GUID],0),6),""),"")</f>
        <v/>
      </c>
      <c r="M19" s="44" t="str">
        <f>IF(Checklist48[[#This Row],[SSGUID]]="",IF(Checklist48[[#This Row],[PIGUID]]="","",INDEX(PIs[[Column1]:[SS]],MATCH(Checklist48[[#This Row],[PIGUID]],PIs[GUID],0),8)),"")</f>
        <v/>
      </c>
      <c r="N19" s="67"/>
      <c r="O19" s="67"/>
      <c r="P19" s="67" t="str">
        <f>IF(Checklist48[[#This Row],[ifna]]="NA","",IF(Checklist48[[#This Row],[RelatedPQ]]=0,"",IF(Checklist48[[#This Row],[RelatedPQ]]="","",IF((INDEX(S2PQ_relational[],MATCH(Checklist48[[#This Row],[PIGUID&amp;NO]],S2PQ_relational[PIGUID &amp; "NO"],0),1))=Checklist48[[#This Row],[PIGUID]],"Not applicable",""))))</f>
        <v/>
      </c>
      <c r="Q19" s="44" t="str">
        <f>IF(Checklist48[[#This Row],[N/A]]="Not Applicable",INDEX(S2PQ[[Step 2 questions]:[Justification]],MATCH(Checklist48[[#This Row],[RelatedPQ]],S2PQ[S2PQGUID],0),3),"")</f>
        <v/>
      </c>
      <c r="R19" s="67"/>
      <c r="S19" s="74"/>
    </row>
    <row r="20" spans="2:19" s="43" customFormat="1" ht="289.25" customHeight="1" x14ac:dyDescent="0.35">
      <c r="B20" s="44"/>
      <c r="C20" s="44"/>
      <c r="D20" s="43">
        <f>IF(Checklist48[[#This Row],[SGUID]]="",IF(Checklist48[[#This Row],[SSGUID]]="",0,1),1)</f>
        <v>0</v>
      </c>
      <c r="E20" s="44" t="s">
        <v>898</v>
      </c>
      <c r="F20" s="44" t="str">
        <f>_xlfn.IFNA(Checklist48[[#This Row],[RelatedPQ]],"NA")</f>
        <v>NA</v>
      </c>
      <c r="G20" s="44" t="e">
        <f>IF(Checklist48[[#This Row],[PIGUID]]="","",INDEX(S2PQ_relational[],MATCH(Checklist48[[#This Row],[PIGUID&amp;NO]],S2PQ_relational[PIGUID &amp; "NO"],0),2))</f>
        <v>#N/A</v>
      </c>
      <c r="H20" s="44" t="str">
        <f>Checklist48[[#This Row],[PIGUID]]&amp;"NO"</f>
        <v>5qAxE0dT8pqM9iBWKFZnM8NO</v>
      </c>
      <c r="I20" s="44" t="b">
        <f>IF(Checklist48[[#This Row],[PIGUID]]="","",INDEX(PIs[NA Exempt],MATCH(Checklist48[[#This Row],[PIGUID]],PIs[GUID],0),1))</f>
        <v>0</v>
      </c>
      <c r="J20" s="44" t="str">
        <f>IF(Checklist48[[#This Row],[SGUID]]="",IF(Checklist48[[#This Row],[SSGUID]]="",IF(Checklist48[[#This Row],[PIGUID]]="","",INDEX(PIs[[Column1]:[SS]],MATCH(Checklist48[[#This Row],[PIGUID]],PIs[GUID],0),2)),INDEX(PIs[[Column1]:[SS]],MATCH(Checklist48[[#This Row],[SSGUID]],PIs[SSGUID],0),18)),INDEX(PIs[[Column1]:[SS]],MATCH(Checklist48[[#This Row],[SGUID]],PIs[SGUID],0),14))</f>
        <v>FO 01.06.01</v>
      </c>
      <c r="K20" s="44" t="str">
        <f>IF(Checklist48[[#This Row],[SGUID]]="",IF(Checklist48[[#This Row],[SSGUID]]="",IF(Checklist48[[#This Row],[PIGUID]]="","",INDEX(PIs[[Column1]:[SS]],MATCH(Checklist48[[#This Row],[PIGUID]],PIs[GUID],0),4)),INDEX(PIs[[Column1]:[Ssbody]],MATCH(Checklist48[[#This Row],[SSGUID]],PIs[SSGUID],0),19)),INDEX(PIs[[Column1]:[SS]],MATCH(Checklist48[[#This Row],[SGUID]],PIs[SGUID],0),15))</f>
        <v>A complaint procedure relating to both internal and external issues covered by the standard is available and implemented.</v>
      </c>
      <c r="L20" s="44" t="str">
        <f>IF(Checklist48[[#This Row],[SGUID]]="",IF(Checklist48[[#This Row],[SSGUID]]="",INDEX(PIs[[Column1]:[SS]],MATCH(Checklist48[[#This Row],[PIGUID]],PIs[GUID],0),6),""),"")</f>
        <v>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v>
      </c>
      <c r="M20" s="44" t="str">
        <f>IF(Checklist48[[#This Row],[SSGUID]]="",IF(Checklist48[[#This Row],[PIGUID]]="","",INDEX(PIs[[Column1]:[SS]],MATCH(Checklist48[[#This Row],[PIGUID]],PIs[GUID],0),8)),"")</f>
        <v>Major Must</v>
      </c>
      <c r="N20" s="67"/>
      <c r="O20" s="67"/>
      <c r="P20" s="67" t="str">
        <f>IF(Checklist48[[#This Row],[ifna]]="NA","",IF(Checklist48[[#This Row],[RelatedPQ]]=0,"",IF(Checklist48[[#This Row],[RelatedPQ]]="","",IF((INDEX(S2PQ_relational[],MATCH(Checklist48[[#This Row],[PIGUID&amp;NO]],S2PQ_relational[PIGUID &amp; "NO"],0),1))=Checklist48[[#This Row],[PIGUID]],"Not applicable",""))))</f>
        <v/>
      </c>
      <c r="Q20" s="44" t="str">
        <f>IF(Checklist48[[#This Row],[N/A]]="Not Applicable",INDEX(S2PQ[[Step 2 questions]:[Justification]],MATCH(Checklist48[[#This Row],[RelatedPQ]],S2PQ[S2PQGUID],0),3),"")</f>
        <v/>
      </c>
      <c r="R20" s="67"/>
      <c r="S20" s="74"/>
    </row>
    <row r="21" spans="2:19" s="43" customFormat="1" ht="175.75" customHeight="1" x14ac:dyDescent="0.35">
      <c r="B21" s="44"/>
      <c r="C21" s="44"/>
      <c r="D21" s="43">
        <f>IF(Checklist48[[#This Row],[SGUID]]="",IF(Checklist48[[#This Row],[SSGUID]]="",0,1),1)</f>
        <v>0</v>
      </c>
      <c r="E21" s="44" t="s">
        <v>878</v>
      </c>
      <c r="F21" s="44" t="str">
        <f>_xlfn.IFNA(Checklist48[[#This Row],[RelatedPQ]],"NA")</f>
        <v>NA</v>
      </c>
      <c r="G21" s="44" t="e">
        <f>IF(Checklist48[[#This Row],[PIGUID]]="","",INDEX(S2PQ_relational[],MATCH(Checklist48[[#This Row],[PIGUID&amp;NO]],S2PQ_relational[PIGUID &amp; "NO"],0),2))</f>
        <v>#N/A</v>
      </c>
      <c r="H21" s="44" t="str">
        <f>Checklist48[[#This Row],[PIGUID]]&amp;"NO"</f>
        <v>7MMjRlEcJiQ7j2bvm8liSYNO</v>
      </c>
      <c r="I21" s="44" t="b">
        <f>IF(Checklist48[[#This Row],[PIGUID]]="","",INDEX(PIs[NA Exempt],MATCH(Checklist48[[#This Row],[PIGUID]],PIs[GUID],0),1))</f>
        <v>0</v>
      </c>
      <c r="J21" s="44" t="str">
        <f>IF(Checklist48[[#This Row],[SGUID]]="",IF(Checklist48[[#This Row],[SSGUID]]="",IF(Checklist48[[#This Row],[PIGUID]]="","",INDEX(PIs[[Column1]:[SS]],MATCH(Checklist48[[#This Row],[PIGUID]],PIs[GUID],0),2)),INDEX(PIs[[Column1]:[SS]],MATCH(Checklist48[[#This Row],[SSGUID]],PIs[SSGUID],0),18)),INDEX(PIs[[Column1]:[SS]],MATCH(Checklist48[[#This Row],[SGUID]],PIs[SGUID],0),14))</f>
        <v>FO 01.06.02</v>
      </c>
      <c r="K21" s="44" t="str">
        <f>IF(Checklist48[[#This Row],[SGUID]]="",IF(Checklist48[[#This Row],[SSGUID]]="",IF(Checklist48[[#This Row],[PIGUID]]="","",INDEX(PIs[[Column1]:[SS]],MATCH(Checklist48[[#This Row],[PIGUID]],PIs[GUID],0),4)),INDEX(PIs[[Column1]:[Ssbody]],MATCH(Checklist48[[#This Row],[SSGUID]],PIs[SSGUID],0),19)),INDEX(PIs[[Column1]:[SS]],MATCH(Checklist48[[#This Row],[SGUID]],PIs[SGUID],0),15))</f>
        <v>Workers are informed of their rights related to the standard, and there is a grievance mechanism available and implemented through which workers can file complaints confidentially and without fear of retaliation.</v>
      </c>
      <c r="L21" s="44" t="str">
        <f>IF(Checklist48[[#This Row],[SGUID]]="",IF(Checklist48[[#This Row],[SSGUID]]="",INDEX(PIs[[Column1]:[SS]],MATCH(Checklist48[[#This Row],[PIGUID]],PIs[GUID],0),6),""),"")</f>
        <v>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v>
      </c>
      <c r="M21" s="44" t="str">
        <f>IF(Checklist48[[#This Row],[SSGUID]]="",IF(Checklist48[[#This Row],[PIGUID]]="","",INDEX(PIs[[Column1]:[SS]],MATCH(Checklist48[[#This Row],[PIGUID]],PIs[GUID],0),8)),"")</f>
        <v>Major Must</v>
      </c>
      <c r="N21" s="67"/>
      <c r="O21" s="67"/>
      <c r="P21" s="67" t="str">
        <f>IF(Checklist48[[#This Row],[ifna]]="NA","",IF(Checklist48[[#This Row],[RelatedPQ]]=0,"",IF(Checklist48[[#This Row],[RelatedPQ]]="","",IF((INDEX(S2PQ_relational[],MATCH(Checklist48[[#This Row],[PIGUID&amp;NO]],S2PQ_relational[PIGUID &amp; "NO"],0),1))=Checklist48[[#This Row],[PIGUID]],"Not applicable",""))))</f>
        <v/>
      </c>
      <c r="Q21" s="44" t="str">
        <f>IF(Checklist48[[#This Row],[N/A]]="Not Applicable",INDEX(S2PQ[[Step 2 questions]:[Justification]],MATCH(Checklist48[[#This Row],[RelatedPQ]],S2PQ[S2PQGUID],0),3),"")</f>
        <v/>
      </c>
      <c r="R21" s="67"/>
      <c r="S21" s="74"/>
    </row>
    <row r="22" spans="2:19" s="43" customFormat="1" ht="30" x14ac:dyDescent="0.35">
      <c r="B22" s="44"/>
      <c r="C22" s="44" t="s">
        <v>891</v>
      </c>
      <c r="D22" s="43">
        <f>IF(Checklist48[[#This Row],[SGUID]]="",IF(Checklist48[[#This Row],[SSGUID]]="",0,1),1)</f>
        <v>1</v>
      </c>
      <c r="E22" s="44"/>
      <c r="F22" s="44" t="str">
        <f>_xlfn.IFNA(Checklist48[[#This Row],[RelatedPQ]],"NA")</f>
        <v/>
      </c>
      <c r="G22" s="44" t="str">
        <f>IF(Checklist48[[#This Row],[PIGUID]]="","",INDEX(S2PQ_relational[],MATCH(Checklist48[[#This Row],[PIGUID&amp;NO]],S2PQ_relational[PIGUID &amp; "NO"],0),2))</f>
        <v/>
      </c>
      <c r="H22" s="44" t="str">
        <f>Checklist48[[#This Row],[PIGUID]]&amp;"NO"</f>
        <v>NO</v>
      </c>
      <c r="I22" s="44" t="str">
        <f>IF(Checklist48[[#This Row],[PIGUID]]="","",INDEX(PIs[NA Exempt],MATCH(Checklist48[[#This Row],[PIGUID]],PIs[GUID],0),1))</f>
        <v/>
      </c>
      <c r="J22" s="44" t="str">
        <f>IF(Checklist48[[#This Row],[SGUID]]="",IF(Checklist48[[#This Row],[SSGUID]]="",IF(Checklist48[[#This Row],[PIGUID]]="","",INDEX(PIs[[Column1]:[SS]],MATCH(Checklist48[[#This Row],[PIGUID]],PIs[GUID],0),2)),INDEX(PIs[[Column1]:[SS]],MATCH(Checklist48[[#This Row],[SSGUID]],PIs[SSGUID],0),18)),INDEX(PIs[[Column1]:[SS]],MATCH(Checklist48[[#This Row],[SGUID]],PIs[SGUID],0),14))</f>
        <v>FO 01.07 Non-conforming products</v>
      </c>
      <c r="K2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2" s="44" t="str">
        <f>IF(Checklist48[[#This Row],[SGUID]]="",IF(Checklist48[[#This Row],[SSGUID]]="",INDEX(PIs[[Column1]:[SS]],MATCH(Checklist48[[#This Row],[PIGUID]],PIs[GUID],0),6),""),"")</f>
        <v/>
      </c>
      <c r="M22" s="44" t="str">
        <f>IF(Checklist48[[#This Row],[SSGUID]]="",IF(Checklist48[[#This Row],[PIGUID]]="","",INDEX(PIs[[Column1]:[SS]],MATCH(Checklist48[[#This Row],[PIGUID]],PIs[GUID],0),8)),"")</f>
        <v/>
      </c>
      <c r="N22" s="67"/>
      <c r="O22" s="67"/>
      <c r="P22" s="67" t="str">
        <f>IF(Checklist48[[#This Row],[ifna]]="NA","",IF(Checklist48[[#This Row],[RelatedPQ]]=0,"",IF(Checklist48[[#This Row],[RelatedPQ]]="","",IF((INDEX(S2PQ_relational[],MATCH(Checklist48[[#This Row],[PIGUID&amp;NO]],S2PQ_relational[PIGUID &amp; "NO"],0),1))=Checklist48[[#This Row],[PIGUID]],"Not applicable",""))))</f>
        <v/>
      </c>
      <c r="Q22" s="44" t="str">
        <f>IF(Checklist48[[#This Row],[N/A]]="Not Applicable",INDEX(S2PQ[[Step 2 questions]:[Justification]],MATCH(Checklist48[[#This Row],[RelatedPQ]],S2PQ[S2PQGUID],0),3),"")</f>
        <v/>
      </c>
      <c r="R22" s="67"/>
      <c r="S22" s="74"/>
    </row>
    <row r="23" spans="2:19" s="43" customFormat="1" ht="110" x14ac:dyDescent="0.35">
      <c r="B23" s="44"/>
      <c r="C23" s="44"/>
      <c r="D23" s="43">
        <f>IF(Checklist48[[#This Row],[SGUID]]="",IF(Checklist48[[#This Row],[SSGUID]]="",0,1),1)</f>
        <v>0</v>
      </c>
      <c r="E23" s="44" t="s">
        <v>885</v>
      </c>
      <c r="F23" s="44" t="str">
        <f>_xlfn.IFNA(Checklist48[[#This Row],[RelatedPQ]],"NA")</f>
        <v>NA</v>
      </c>
      <c r="G23" s="44" t="e">
        <f>IF(Checklist48[[#This Row],[PIGUID]]="","",INDEX(S2PQ_relational[],MATCH(Checklist48[[#This Row],[PIGUID&amp;NO]],S2PQ_relational[PIGUID &amp; "NO"],0),2))</f>
        <v>#N/A</v>
      </c>
      <c r="H23" s="44" t="str">
        <f>Checklist48[[#This Row],[PIGUID]]&amp;"NO"</f>
        <v>5QDg6vHd5OmlvaYlMMO3t2NO</v>
      </c>
      <c r="I23" s="44" t="b">
        <f>IF(Checklist48[[#This Row],[PIGUID]]="","",INDEX(PIs[NA Exempt],MATCH(Checklist48[[#This Row],[PIGUID]],PIs[GUID],0),1))</f>
        <v>0</v>
      </c>
      <c r="J23" s="44" t="str">
        <f>IF(Checklist48[[#This Row],[SGUID]]="",IF(Checklist48[[#This Row],[SSGUID]]="",IF(Checklist48[[#This Row],[PIGUID]]="","",INDEX(PIs[[Column1]:[SS]],MATCH(Checklist48[[#This Row],[PIGUID]],PIs[GUID],0),2)),INDEX(PIs[[Column1]:[SS]],MATCH(Checklist48[[#This Row],[SSGUID]],PIs[SSGUID],0),18)),INDEX(PIs[[Column1]:[SS]],MATCH(Checklist48[[#This Row],[SGUID]],PIs[SGUID],0),14))</f>
        <v>FO 01.07.01</v>
      </c>
      <c r="K23" s="44" t="str">
        <f>IF(Checklist48[[#This Row],[SGUID]]="",IF(Checklist48[[#This Row],[SSGUID]]="",IF(Checklist48[[#This Row],[PIGUID]]="","",INDEX(PIs[[Column1]:[SS]],MATCH(Checklist48[[#This Row],[PIGUID]],PIs[GUID],0),4)),INDEX(PIs[[Column1]:[Ssbody]],MATCH(Checklist48[[#This Row],[SSGUID]],PIs[SSGUID],0),19)),INDEX(PIs[[Column1]:[SS]],MATCH(Checklist48[[#This Row],[SGUID]],PIs[SGUID],0),15))</f>
        <v>Procedures are in place to manage and handle non-conforming products.</v>
      </c>
      <c r="L23" s="44" t="str">
        <f>IF(Checklist48[[#This Row],[SGUID]]="",IF(Checklist48[[#This Row],[SSGUID]]="",INDEX(PIs[[Column1]:[SS]],MATCH(Checklist48[[#This Row],[PIGUID]],PIs[GUID],0),6),""),"")</f>
        <v>The term “non-conforming product” refers to a product which does not meet requirements defined by the customer, by a regulation (e.g., phytosanitary), or by the producer themself. In the context of the standard, the term refers to a product identified as non-conforming while still under the control of the producer.
Non-conforming products shall be:
- Clearly identified and quarantined as appropriate
- Handled or disposed of according to the nature of the problem and/or specific customer requirements</v>
      </c>
      <c r="M23" s="44" t="str">
        <f>IF(Checklist48[[#This Row],[SSGUID]]="",IF(Checklist48[[#This Row],[PIGUID]]="","",INDEX(PIs[[Column1]:[SS]],MATCH(Checklist48[[#This Row],[PIGUID]],PIs[GUID],0),8)),"")</f>
        <v>Minor Must</v>
      </c>
      <c r="N23" s="67"/>
      <c r="O23" s="67"/>
      <c r="P23" s="67" t="str">
        <f>IF(Checklist48[[#This Row],[ifna]]="NA","",IF(Checklist48[[#This Row],[RelatedPQ]]=0,"",IF(Checklist48[[#This Row],[RelatedPQ]]="","",IF((INDEX(S2PQ_relational[],MATCH(Checklist48[[#This Row],[PIGUID&amp;NO]],S2PQ_relational[PIGUID &amp; "NO"],0),1))=Checklist48[[#This Row],[PIGUID]],"Not applicable",""))))</f>
        <v/>
      </c>
      <c r="Q23" s="44" t="str">
        <f>IF(Checklist48[[#This Row],[N/A]]="Not Applicable",INDEX(S2PQ[[Step 2 questions]:[Justification]],MATCH(Checklist48[[#This Row],[RelatedPQ]],S2PQ[S2PQGUID],0),3),"")</f>
        <v/>
      </c>
      <c r="R23" s="67"/>
      <c r="S23" s="74"/>
    </row>
    <row r="24" spans="2:19" s="43" customFormat="1" ht="30" x14ac:dyDescent="0.35">
      <c r="B24" s="44"/>
      <c r="C24" s="44" t="s">
        <v>916</v>
      </c>
      <c r="D24" s="43">
        <f>IF(Checklist48[[#This Row],[SGUID]]="",IF(Checklist48[[#This Row],[SSGUID]]="",0,1),1)</f>
        <v>1</v>
      </c>
      <c r="E24" s="44"/>
      <c r="F24" s="44" t="str">
        <f>_xlfn.IFNA(Checklist48[[#This Row],[RelatedPQ]],"NA")</f>
        <v/>
      </c>
      <c r="G24" s="44" t="str">
        <f>IF(Checklist48[[#This Row],[PIGUID]]="","",INDEX(S2PQ_relational[],MATCH(Checklist48[[#This Row],[PIGUID&amp;NO]],S2PQ_relational[PIGUID &amp; "NO"],0),2))</f>
        <v/>
      </c>
      <c r="H24" s="44" t="str">
        <f>Checklist48[[#This Row],[PIGUID]]&amp;"NO"</f>
        <v>NO</v>
      </c>
      <c r="I24" s="44" t="str">
        <f>IF(Checklist48[[#This Row],[PIGUID]]="","",INDEX(PIs[NA Exempt],MATCH(Checklist48[[#This Row],[PIGUID]],PIs[GUID],0),1))</f>
        <v/>
      </c>
      <c r="J24" s="44" t="str">
        <f>IF(Checklist48[[#This Row],[SGUID]]="",IF(Checklist48[[#This Row],[SSGUID]]="",IF(Checklist48[[#This Row],[PIGUID]]="","",INDEX(PIs[[Column1]:[SS]],MATCH(Checklist48[[#This Row],[PIGUID]],PIs[GUID],0),2)),INDEX(PIs[[Column1]:[SS]],MATCH(Checklist48[[#This Row],[SSGUID]],PIs[SSGUID],0),18)),INDEX(PIs[[Column1]:[SS]],MATCH(Checklist48[[#This Row],[SGUID]],PIs[SGUID],0),14))</f>
        <v>FO 01.08 Recall and withdrawal</v>
      </c>
      <c r="K2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4" s="44" t="str">
        <f>IF(Checklist48[[#This Row],[SGUID]]="",IF(Checklist48[[#This Row],[SSGUID]]="",INDEX(PIs[[Column1]:[SS]],MATCH(Checklist48[[#This Row],[PIGUID]],PIs[GUID],0),6),""),"")</f>
        <v/>
      </c>
      <c r="M24" s="44" t="str">
        <f>IF(Checklist48[[#This Row],[SSGUID]]="",IF(Checklist48[[#This Row],[PIGUID]]="","",INDEX(PIs[[Column1]:[SS]],MATCH(Checklist48[[#This Row],[PIGUID]],PIs[GUID],0),8)),"")</f>
        <v/>
      </c>
      <c r="N24" s="67"/>
      <c r="O24" s="67"/>
      <c r="P24" s="67" t="str">
        <f>IF(Checklist48[[#This Row],[ifna]]="NA","",IF(Checklist48[[#This Row],[RelatedPQ]]=0,"",IF(Checklist48[[#This Row],[RelatedPQ]]="","",IF((INDEX(S2PQ_relational[],MATCH(Checklist48[[#This Row],[PIGUID&amp;NO]],S2PQ_relational[PIGUID &amp; "NO"],0),1))=Checklist48[[#This Row],[PIGUID]],"Not applicable",""))))</f>
        <v/>
      </c>
      <c r="Q24" s="44" t="str">
        <f>IF(Checklist48[[#This Row],[N/A]]="Not Applicable",INDEX(S2PQ[[Step 2 questions]:[Justification]],MATCH(Checklist48[[#This Row],[RelatedPQ]],S2PQ[S2PQGUID],0),3),"")</f>
        <v/>
      </c>
      <c r="R24" s="67"/>
      <c r="S24" s="74"/>
    </row>
    <row r="25" spans="2:19" s="43" customFormat="1" ht="121.25" customHeight="1" x14ac:dyDescent="0.35">
      <c r="B25" s="44"/>
      <c r="C25" s="44"/>
      <c r="D25" s="43">
        <f>IF(Checklist48[[#This Row],[SGUID]]="",IF(Checklist48[[#This Row],[SSGUID]]="",0,1),1)</f>
        <v>0</v>
      </c>
      <c r="E25" s="44" t="s">
        <v>910</v>
      </c>
      <c r="F25" s="44" t="str">
        <f>_xlfn.IFNA(Checklist48[[#This Row],[RelatedPQ]],"NA")</f>
        <v>NA</v>
      </c>
      <c r="G25" s="44" t="e">
        <f>IF(Checklist48[[#This Row],[PIGUID]]="","",INDEX(S2PQ_relational[],MATCH(Checklist48[[#This Row],[PIGUID&amp;NO]],S2PQ_relational[PIGUID &amp; "NO"],0),2))</f>
        <v>#N/A</v>
      </c>
      <c r="H25" s="44" t="str">
        <f>Checklist48[[#This Row],[PIGUID]]&amp;"NO"</f>
        <v>6uPpFr9RXID01MDwZye96iNO</v>
      </c>
      <c r="I25" s="44" t="b">
        <f>IF(Checklist48[[#This Row],[PIGUID]]="","",INDEX(PIs[NA Exempt],MATCH(Checklist48[[#This Row],[PIGUID]],PIs[GUID],0),1))</f>
        <v>0</v>
      </c>
      <c r="J25" s="44" t="str">
        <f>IF(Checklist48[[#This Row],[SGUID]]="",IF(Checklist48[[#This Row],[SSGUID]]="",IF(Checklist48[[#This Row],[PIGUID]]="","",INDEX(PIs[[Column1]:[SS]],MATCH(Checklist48[[#This Row],[PIGUID]],PIs[GUID],0),2)),INDEX(PIs[[Column1]:[SS]],MATCH(Checklist48[[#This Row],[SSGUID]],PIs[SSGUID],0),18)),INDEX(PIs[[Column1]:[SS]],MATCH(Checklist48[[#This Row],[SGUID]],PIs[SGUID],0),14))</f>
        <v>FO 01.08.01</v>
      </c>
      <c r="K25" s="44" t="str">
        <f>IF(Checklist48[[#This Row],[SGUID]]="",IF(Checklist48[[#This Row],[SSGUID]]="",IF(Checklist48[[#This Row],[PIGUID]]="","",INDEX(PIs[[Column1]:[SS]],MATCH(Checklist48[[#This Row],[PIGUID]],PIs[GUID],0),4)),INDEX(PIs[[Column1]:[Ssbody]],MATCH(Checklist48[[#This Row],[SSGUID]],PIs[SSGUID],0),19)),INDEX(PIs[[Column1]:[SS]],MATCH(Checklist48[[#This Row],[SGUID]],PIs[SGUID],0),15))</f>
        <v>Documented procedures are in place to manage the recall and withdrawal of products from the marketplace.</v>
      </c>
      <c r="L25" s="44" t="str">
        <f>IF(Checklist48[[#This Row],[SGUID]]="",IF(Checklist48[[#This Row],[SSGUID]]="",INDEX(PIs[[Column1]:[SS]],MATCH(Checklist48[[#This Row],[PIGUID]],PIs[GUID],0),6),""),"")</f>
        <v>The producer shall have a documented procedure that identifies:
- The types of events that may result in a recall and withdrawal
- The persons responsible for making decisions on the possible recall and withdrawal
- The mechanism for notifying the next step in the supply chain
- The methods for reconciling stock
An up-to-date list of telephone numbers and email addresses of contacts in the next step shall be available.</v>
      </c>
      <c r="M25" s="44" t="str">
        <f>IF(Checklist48[[#This Row],[SSGUID]]="",IF(Checklist48[[#This Row],[PIGUID]]="","",INDEX(PIs[[Column1]:[SS]],MATCH(Checklist48[[#This Row],[PIGUID]],PIs[GUID],0),8)),"")</f>
        <v>Minor Must</v>
      </c>
      <c r="N25" s="67"/>
      <c r="O25" s="67"/>
      <c r="P25" s="67" t="str">
        <f>IF(Checklist48[[#This Row],[ifna]]="NA","",IF(Checklist48[[#This Row],[RelatedPQ]]=0,"",IF(Checklist48[[#This Row],[RelatedPQ]]="","",IF((INDEX(S2PQ_relational[],MATCH(Checklist48[[#This Row],[PIGUID&amp;NO]],S2PQ_relational[PIGUID &amp; "NO"],0),1))=Checklist48[[#This Row],[PIGUID]],"Not applicable",""))))</f>
        <v/>
      </c>
      <c r="Q25" s="44" t="str">
        <f>IF(Checklist48[[#This Row],[N/A]]="Not Applicable",INDEX(S2PQ[[Step 2 questions]:[Justification]],MATCH(Checklist48[[#This Row],[RelatedPQ]],S2PQ[S2PQGUID],0),3),"")</f>
        <v/>
      </c>
      <c r="R25" s="67"/>
      <c r="S25" s="74"/>
    </row>
    <row r="26" spans="2:19" s="43" customFormat="1" ht="21" x14ac:dyDescent="0.35">
      <c r="B26" s="44" t="s">
        <v>101</v>
      </c>
      <c r="C26" s="44"/>
      <c r="D26" s="43">
        <f>IF(Checklist48[[#This Row],[SGUID]]="",IF(Checklist48[[#This Row],[SSGUID]]="",0,1),1)</f>
        <v>1</v>
      </c>
      <c r="E26" s="44"/>
      <c r="F26" s="44" t="str">
        <f>_xlfn.IFNA(Checklist48[[#This Row],[RelatedPQ]],"NA")</f>
        <v/>
      </c>
      <c r="G26" s="44" t="str">
        <f>IF(Checklist48[[#This Row],[PIGUID]]="","",INDEX(S2PQ_relational[],MATCH(Checklist48[[#This Row],[PIGUID&amp;NO]],S2PQ_relational[PIGUID &amp; "NO"],0),2))</f>
        <v/>
      </c>
      <c r="H26" s="44" t="str">
        <f>Checklist48[[#This Row],[PIGUID]]&amp;"NO"</f>
        <v>NO</v>
      </c>
      <c r="I26" s="44" t="str">
        <f>IF(Checklist48[[#This Row],[PIGUID]]="","",INDEX(PIs[NA Exempt],MATCH(Checklist48[[#This Row],[PIGUID]],PIs[GUID],0),1))</f>
        <v/>
      </c>
      <c r="J26" s="44" t="str">
        <f>IF(Checklist48[[#This Row],[SGUID]]="",IF(Checklist48[[#This Row],[SSGUID]]="",IF(Checklist48[[#This Row],[PIGUID]]="","",INDEX(PIs[[Column1]:[SS]],MATCH(Checklist48[[#This Row],[PIGUID]],PIs[GUID],0),2)),INDEX(PIs[[Column1]:[SS]],MATCH(Checklist48[[#This Row],[SSGUID]],PIs[SSGUID],0),18)),INDEX(PIs[[Column1]:[SS]],MATCH(Checklist48[[#This Row],[SGUID]],PIs[SGUID],0),14))</f>
        <v>FO 02 TRACEABILITY</v>
      </c>
      <c r="K26" s="44" t="str">
        <f>IF(Checklist48[[#This Row],[SGUID]]="",IF(Checklist48[[#This Row],[SSGUID]]="",IF(Checklist48[[#This Row],[PIGUID]]="","",INDEX(PIs[[Column1]:[SS]],MATCH(Checklist48[[#This Row],[PIGUID]],PIs[GUID],0),4)),INDEX(PIs[[Column1]:[Ssbody]],MATCH(Checklist48[[#This Row],[SSGUID]],PIs[SSGUID],0),19)),INDEX(PIs[[Column1]:[SS]],MATCH(Checklist48[[#This Row],[SGUID]],PIs[SGUID],0),15))</f>
        <v>-</v>
      </c>
      <c r="L26" s="44" t="str">
        <f>IF(Checklist48[[#This Row],[SGUID]]="",IF(Checklist48[[#This Row],[SSGUID]]="",INDEX(PIs[[Column1]:[SS]],MATCH(Checklist48[[#This Row],[PIGUID]],PIs[GUID],0),6),""),"")</f>
        <v/>
      </c>
      <c r="M26" s="44" t="str">
        <f>IF(Checklist48[[#This Row],[SSGUID]]="",IF(Checklist48[[#This Row],[PIGUID]]="","",INDEX(PIs[[Column1]:[SS]],MATCH(Checklist48[[#This Row],[PIGUID]],PIs[GUID],0),8)),"")</f>
        <v/>
      </c>
      <c r="N26" s="67"/>
      <c r="O26" s="67"/>
      <c r="P26" s="67" t="str">
        <f>IF(Checklist48[[#This Row],[ifna]]="NA","",IF(Checklist48[[#This Row],[RelatedPQ]]=0,"",IF(Checklist48[[#This Row],[RelatedPQ]]="","",IF((INDEX(S2PQ_relational[],MATCH(Checklist48[[#This Row],[PIGUID&amp;NO]],S2PQ_relational[PIGUID &amp; "NO"],0),1))=Checklist48[[#This Row],[PIGUID]],"Not applicable",""))))</f>
        <v/>
      </c>
      <c r="Q26" s="44" t="str">
        <f>IF(Checklist48[[#This Row],[N/A]]="Not Applicable",INDEX(S2PQ[[Step 2 questions]:[Justification]],MATCH(Checklist48[[#This Row],[RelatedPQ]],S2PQ[S2PQGUID],0),3),"")</f>
        <v/>
      </c>
      <c r="R26" s="67"/>
      <c r="S26" s="74"/>
    </row>
    <row r="27" spans="2:19" s="43" customFormat="1" ht="30" x14ac:dyDescent="0.35">
      <c r="B27" s="44"/>
      <c r="C27" s="44" t="s">
        <v>553</v>
      </c>
      <c r="D27" s="43">
        <f>IF(Checklist48[[#This Row],[SGUID]]="",IF(Checklist48[[#This Row],[SSGUID]]="",0,1),1)</f>
        <v>1</v>
      </c>
      <c r="E27" s="44"/>
      <c r="F27" s="44" t="str">
        <f>_xlfn.IFNA(Checklist48[[#This Row],[RelatedPQ]],"NA")</f>
        <v/>
      </c>
      <c r="G27" s="44" t="str">
        <f>IF(Checklist48[[#This Row],[PIGUID]]="","",INDEX(S2PQ_relational[],MATCH(Checklist48[[#This Row],[PIGUID&amp;NO]],S2PQ_relational[PIGUID &amp; "NO"],0),2))</f>
        <v/>
      </c>
      <c r="H27" s="44" t="str">
        <f>Checklist48[[#This Row],[PIGUID]]&amp;"NO"</f>
        <v>NO</v>
      </c>
      <c r="I27" s="44" t="str">
        <f>IF(Checklist48[[#This Row],[PIGUID]]="","",INDEX(PIs[NA Exempt],MATCH(Checklist48[[#This Row],[PIGUID]],PIs[GUID],0),1))</f>
        <v/>
      </c>
      <c r="J27" s="44" t="str">
        <f>IF(Checklist48[[#This Row],[SGUID]]="",IF(Checklist48[[#This Row],[SSGUID]]="",IF(Checklist48[[#This Row],[PIGUID]]="","",INDEX(PIs[[Column1]:[SS]],MATCH(Checklist48[[#This Row],[PIGUID]],PIs[GUID],0),2)),INDEX(PIs[[Column1]:[SS]],MATCH(Checklist48[[#This Row],[SSGUID]],PIs[SSGUID],0),18)),INDEX(PIs[[Column1]:[SS]],MATCH(Checklist48[[#This Row],[SGUID]],PIs[SGUID],0),14))</f>
        <v>FO 02.01 Traceability</v>
      </c>
      <c r="K27" s="44" t="str">
        <f>IF(Checklist48[[#This Row],[SGUID]]="",IF(Checklist48[[#This Row],[SSGUID]]="",IF(Checklist48[[#This Row],[PIGUID]]="","",INDEX(PIs[[Column1]:[SS]],MATCH(Checklist48[[#This Row],[PIGUID]],PIs[GUID],0),4)),INDEX(PIs[[Column1]:[Ssbody]],MATCH(Checklist48[[#This Row],[SSGUID]],PIs[SSGUID],0),19)),INDEX(PIs[[Column1]:[SS]],MATCH(Checklist48[[#This Row],[SGUID]],PIs[SGUID],0),15))</f>
        <v>-</v>
      </c>
      <c r="L27" s="44" t="str">
        <f>IF(Checklist48[[#This Row],[SGUID]]="",IF(Checklist48[[#This Row],[SSGUID]]="",INDEX(PIs[[Column1]:[SS]],MATCH(Checklist48[[#This Row],[PIGUID]],PIs[GUID],0),6),""),"")</f>
        <v/>
      </c>
      <c r="M27" s="44" t="str">
        <f>IF(Checklist48[[#This Row],[SSGUID]]="",IF(Checklist48[[#This Row],[PIGUID]]="","",INDEX(PIs[[Column1]:[SS]],MATCH(Checklist48[[#This Row],[PIGUID]],PIs[GUID],0),8)),"")</f>
        <v/>
      </c>
      <c r="N27" s="67"/>
      <c r="O27" s="67"/>
      <c r="P27" s="67" t="str">
        <f>IF(Checklist48[[#This Row],[ifna]]="NA","",IF(Checklist48[[#This Row],[RelatedPQ]]=0,"",IF(Checklist48[[#This Row],[RelatedPQ]]="","",IF((INDEX(S2PQ_relational[],MATCH(Checklist48[[#This Row],[PIGUID&amp;NO]],S2PQ_relational[PIGUID &amp; "NO"],0),1))=Checklist48[[#This Row],[PIGUID]],"Not applicable",""))))</f>
        <v/>
      </c>
      <c r="Q27" s="44" t="str">
        <f>IF(Checklist48[[#This Row],[N/A]]="Not Applicable",INDEX(S2PQ[[Step 2 questions]:[Justification]],MATCH(Checklist48[[#This Row],[RelatedPQ]],S2PQ[S2PQGUID],0),3),"")</f>
        <v/>
      </c>
      <c r="R27" s="67"/>
      <c r="S27" s="74"/>
    </row>
    <row r="28" spans="2:19" s="43" customFormat="1" ht="113.5" customHeight="1" x14ac:dyDescent="0.35">
      <c r="B28" s="44"/>
      <c r="C28" s="44"/>
      <c r="D28" s="43">
        <f>IF(Checklist48[[#This Row],[SGUID]]="",IF(Checklist48[[#This Row],[SSGUID]]="",0,1),1)</f>
        <v>0</v>
      </c>
      <c r="E28" s="44" t="s">
        <v>547</v>
      </c>
      <c r="F28" s="44" t="str">
        <f>_xlfn.IFNA(Checklist48[[#This Row],[RelatedPQ]],"NA")</f>
        <v>NA</v>
      </c>
      <c r="G28" s="44" t="e">
        <f>IF(Checklist48[[#This Row],[PIGUID]]="","",INDEX(S2PQ_relational[],MATCH(Checklist48[[#This Row],[PIGUID&amp;NO]],S2PQ_relational[PIGUID &amp; "NO"],0),2))</f>
        <v>#N/A</v>
      </c>
      <c r="H28" s="44" t="str">
        <f>Checklist48[[#This Row],[PIGUID]]&amp;"NO"</f>
        <v>51dEJevgLccjgMv2X3yorpNO</v>
      </c>
      <c r="I28" s="44" t="b">
        <f>IF(Checklist48[[#This Row],[PIGUID]]="","",INDEX(PIs[NA Exempt],MATCH(Checklist48[[#This Row],[PIGUID]],PIs[GUID],0),1))</f>
        <v>0</v>
      </c>
      <c r="J28" s="44" t="str">
        <f>IF(Checklist48[[#This Row],[SGUID]]="",IF(Checklist48[[#This Row],[SSGUID]]="",IF(Checklist48[[#This Row],[PIGUID]]="","",INDEX(PIs[[Column1]:[SS]],MATCH(Checklist48[[#This Row],[PIGUID]],PIs[GUID],0),2)),INDEX(PIs[[Column1]:[SS]],MATCH(Checklist48[[#This Row],[SSGUID]],PIs[SSGUID],0),18)),INDEX(PIs[[Column1]:[SS]],MATCH(Checklist48[[#This Row],[SGUID]],PIs[SGUID],0),14))</f>
        <v>FO 02.01.01</v>
      </c>
      <c r="K28" s="44" t="str">
        <f>IF(Checklist48[[#This Row],[SGUID]]="",IF(Checklist48[[#This Row],[SSGUID]]="",IF(Checklist48[[#This Row],[PIGUID]]="","",INDEX(PIs[[Column1]:[SS]],MATCH(Checklist48[[#This Row],[PIGUID]],PIs[GUID],0),4)),INDEX(PIs[[Column1]:[Ssbody]],MATCH(Checklist48[[#This Row],[SSGUID]],PIs[SSGUID],0),19)),INDEX(PIs[[Column1]:[SS]],MATCH(Checklist48[[#This Row],[SGUID]],PIs[SGUID],0),15))</f>
        <v>All registered products are traceable back to and from the registered farm where they were produced and handled (where applicable).</v>
      </c>
      <c r="L28" s="44" t="str">
        <f>IF(Checklist48[[#This Row],[SGUID]]="",IF(Checklist48[[#This Row],[SSGUID]]="",INDEX(PIs[[Column1]:[SS]],MATCH(Checklist48[[#This Row],[PIGUID]],PIs[GUID],0),6),""),"")</f>
        <v>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v>
      </c>
      <c r="M28" s="44" t="str">
        <f>IF(Checklist48[[#This Row],[SSGUID]]="",IF(Checklist48[[#This Row],[PIGUID]]="","",INDEX(PIs[[Column1]:[SS]],MATCH(Checklist48[[#This Row],[PIGUID]],PIs[GUID],0),8)),"")</f>
        <v>Major Must</v>
      </c>
      <c r="N28" s="67"/>
      <c r="O28" s="67"/>
      <c r="P28" s="67" t="str">
        <f>IF(Checklist48[[#This Row],[ifna]]="NA","",IF(Checklist48[[#This Row],[RelatedPQ]]=0,"",IF(Checklist48[[#This Row],[RelatedPQ]]="","",IF((INDEX(S2PQ_relational[],MATCH(Checklist48[[#This Row],[PIGUID&amp;NO]],S2PQ_relational[PIGUID &amp; "NO"],0),1))=Checklist48[[#This Row],[PIGUID]],"Not applicable",""))))</f>
        <v/>
      </c>
      <c r="Q28" s="44" t="str">
        <f>IF(Checklist48[[#This Row],[N/A]]="Not Applicable",INDEX(S2PQ[[Step 2 questions]:[Justification]],MATCH(Checklist48[[#This Row],[RelatedPQ]],S2PQ[S2PQGUID],0),3),"")</f>
        <v/>
      </c>
      <c r="R28" s="67"/>
      <c r="S28" s="74"/>
    </row>
    <row r="29" spans="2:19" s="43" customFormat="1" ht="96" customHeight="1" x14ac:dyDescent="0.35">
      <c r="B29" s="44"/>
      <c r="C29" s="44" t="s">
        <v>546</v>
      </c>
      <c r="D29" s="43">
        <f>IF(Checklist48[[#This Row],[SGUID]]="",IF(Checklist48[[#This Row],[SSGUID]]="",0,1),1)</f>
        <v>1</v>
      </c>
      <c r="E29" s="44"/>
      <c r="F29" s="44" t="str">
        <f>_xlfn.IFNA(Checklist48[[#This Row],[RelatedPQ]],"NA")</f>
        <v/>
      </c>
      <c r="G29" s="44" t="str">
        <f>IF(Checklist48[[#This Row],[PIGUID]]="","",INDEX(S2PQ_relational[],MATCH(Checklist48[[#This Row],[PIGUID&amp;NO]],S2PQ_relational[PIGUID &amp; "NO"],0),2))</f>
        <v/>
      </c>
      <c r="H29" s="44" t="str">
        <f>Checklist48[[#This Row],[PIGUID]]&amp;"NO"</f>
        <v>NO</v>
      </c>
      <c r="I29" s="44" t="str">
        <f>IF(Checklist48[[#This Row],[PIGUID]]="","",INDEX(PIs[NA Exempt],MATCH(Checklist48[[#This Row],[PIGUID]],PIs[GUID],0),1))</f>
        <v/>
      </c>
      <c r="J29" s="44" t="str">
        <f>IF(Checklist48[[#This Row],[SGUID]]="",IF(Checklist48[[#This Row],[SSGUID]]="",IF(Checklist48[[#This Row],[PIGUID]]="","",INDEX(PIs[[Column1]:[SS]],MATCH(Checklist48[[#This Row],[PIGUID]],PIs[GUID],0),2)),INDEX(PIs[[Column1]:[SS]],MATCH(Checklist48[[#This Row],[SSGUID]],PIs[SSGUID],0),18)),INDEX(PIs[[Column1]:[SS]],MATCH(Checklist48[[#This Row],[SGUID]],PIs[SGUID],0),14))</f>
        <v>FO 02.02 Parallel ownership</v>
      </c>
      <c r="K29" s="44"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L29" s="44" t="str">
        <f>IF(Checklist48[[#This Row],[SGUID]]="",IF(Checklist48[[#This Row],[SSGUID]]="",INDEX(PIs[[Column1]:[SS]],MATCH(Checklist48[[#This Row],[PIGUID]],PIs[GUID],0),6),""),"")</f>
        <v/>
      </c>
      <c r="M29" s="44" t="str">
        <f>IF(Checklist48[[#This Row],[SSGUID]]="",IF(Checklist48[[#This Row],[PIGUID]]="","",INDEX(PIs[[Column1]:[SS]],MATCH(Checklist48[[#This Row],[PIGUID]],PIs[GUID],0),8)),"")</f>
        <v/>
      </c>
      <c r="N29" s="67"/>
      <c r="O29" s="67"/>
      <c r="P29" s="67" t="str">
        <f>IF(Checklist48[[#This Row],[ifna]]="NA","",IF(Checklist48[[#This Row],[RelatedPQ]]=0,"",IF(Checklist48[[#This Row],[RelatedPQ]]="","",IF((INDEX(S2PQ_relational[],MATCH(Checklist48[[#This Row],[PIGUID&amp;NO]],S2PQ_relational[PIGUID &amp; "NO"],0),1))=Checklist48[[#This Row],[PIGUID]],"Not applicable",""))))</f>
        <v/>
      </c>
      <c r="Q29" s="44" t="str">
        <f>IF(Checklist48[[#This Row],[N/A]]="Not Applicable",INDEX(S2PQ[[Step 2 questions]:[Justification]],MATCH(Checklist48[[#This Row],[RelatedPQ]],S2PQ[S2PQGUID],0),3),"")</f>
        <v/>
      </c>
      <c r="R29" s="67"/>
      <c r="S29" s="74"/>
    </row>
    <row r="30" spans="2:19" s="43" customFormat="1" ht="90" x14ac:dyDescent="0.35">
      <c r="B30" s="44"/>
      <c r="C30" s="44"/>
      <c r="D30" s="43">
        <f>IF(Checklist48[[#This Row],[SGUID]]="",IF(Checklist48[[#This Row],[SSGUID]]="",0,1),1)</f>
        <v>0</v>
      </c>
      <c r="E30" s="44" t="s">
        <v>540</v>
      </c>
      <c r="F30" s="44" t="str">
        <f>_xlfn.IFNA(Checklist48[[#This Row],[RelatedPQ]],"NA")</f>
        <v>NA</v>
      </c>
      <c r="G30" s="44" t="e">
        <f>IF(Checklist48[[#This Row],[PIGUID]]="","",INDEX(S2PQ_relational[],MATCH(Checklist48[[#This Row],[PIGUID&amp;NO]],S2PQ_relational[PIGUID &amp; "NO"],0),2))</f>
        <v>#N/A</v>
      </c>
      <c r="H30" s="44" t="str">
        <f>Checklist48[[#This Row],[PIGUID]]&amp;"NO"</f>
        <v>2VjbjKk5ZqRQIy6Ryw04qkNO</v>
      </c>
      <c r="I30" s="44" t="b">
        <f>IF(Checklist48[[#This Row],[PIGUID]]="","",INDEX(PIs[NA Exempt],MATCH(Checklist48[[#This Row],[PIGUID]],PIs[GUID],0),1))</f>
        <v>0</v>
      </c>
      <c r="J30" s="44" t="str">
        <f>IF(Checklist48[[#This Row],[SGUID]]="",IF(Checklist48[[#This Row],[SSGUID]]="",IF(Checklist48[[#This Row],[PIGUID]]="","",INDEX(PIs[[Column1]:[SS]],MATCH(Checklist48[[#This Row],[PIGUID]],PIs[GUID],0),2)),INDEX(PIs[[Column1]:[SS]],MATCH(Checklist48[[#This Row],[SSGUID]],PIs[SSGUID],0),18)),INDEX(PIs[[Column1]:[SS]],MATCH(Checklist48[[#This Row],[SGUID]],PIs[SGUID],0),14))</f>
        <v>FO 02.02.01</v>
      </c>
      <c r="K30" s="44" t="str">
        <f>IF(Checklist48[[#This Row],[SGUID]]="",IF(Checklist48[[#This Row],[SSGUID]]="",IF(Checklist48[[#This Row],[PIGUID]]="","",INDEX(PIs[[Column1]:[SS]],MATCH(Checklist48[[#This Row],[PIGUID]],PIs[GUID],0),4)),INDEX(PIs[[Column1]:[Ssbody]],MATCH(Checklist48[[#This Row],[SSGUID]],PIs[SSGUID],0),19)),INDEX(PIs[[Column1]:[SS]],MATCH(Checklist48[[#This Row],[SGUID]],PIs[SGUID],0),15))</f>
        <v>An effective system is in place to identify all products originating from GLOBALG.A.P. certified processes and segregate them from products originating from noncertified processes.</v>
      </c>
      <c r="L30" s="44" t="str">
        <f>IF(Checklist48[[#This Row],[SGUID]]="",IF(Checklist48[[#This Row],[SSGUID]]="",INDEX(PIs[[Column1]:[SS]],MATCH(Checklist48[[#This Row],[PIGUID]],PIs[GUID],0),6),""),"")</f>
        <v>It shall be possible to identify all products originating from GLOBALG.A.P. certified production processes and to keep them separate from products originating from noncertified production processes.</v>
      </c>
      <c r="M30" s="44" t="str">
        <f>IF(Checklist48[[#This Row],[SSGUID]]="",IF(Checklist48[[#This Row],[PIGUID]]="","",INDEX(PIs[[Column1]:[SS]],MATCH(Checklist48[[#This Row],[PIGUID]],PIs[GUID],0),8)),"")</f>
        <v>Major Must</v>
      </c>
      <c r="N30" s="67"/>
      <c r="O30" s="67"/>
      <c r="P30" s="67" t="str">
        <f>IF(Checklist48[[#This Row],[ifna]]="NA","",IF(Checklist48[[#This Row],[RelatedPQ]]=0,"",IF(Checklist48[[#This Row],[RelatedPQ]]="","",IF((INDEX(S2PQ_relational[],MATCH(Checklist48[[#This Row],[PIGUID&amp;NO]],S2PQ_relational[PIGUID &amp; "NO"],0),1))=Checklist48[[#This Row],[PIGUID]],"Not applicable",""))))</f>
        <v/>
      </c>
      <c r="Q30" s="44" t="str">
        <f>IF(Checklist48[[#This Row],[N/A]]="Not Applicable",INDEX(S2PQ[[Step 2 questions]:[Justification]],MATCH(Checklist48[[#This Row],[RelatedPQ]],S2PQ[S2PQGUID],0),3),"")</f>
        <v/>
      </c>
      <c r="R30" s="67"/>
      <c r="S30" s="74"/>
    </row>
    <row r="31" spans="2:19" s="43" customFormat="1" ht="128.5" customHeight="1" x14ac:dyDescent="0.35">
      <c r="B31" s="44"/>
      <c r="C31" s="44"/>
      <c r="D31" s="43">
        <f>IF(Checklist48[[#This Row],[SGUID]]="",IF(Checklist48[[#This Row],[SSGUID]]="",0,1),1)</f>
        <v>0</v>
      </c>
      <c r="E31" s="44" t="s">
        <v>764</v>
      </c>
      <c r="F31" s="44" t="str">
        <f>_xlfn.IFNA(Checklist48[[#This Row],[RelatedPQ]],"NA")</f>
        <v>NA</v>
      </c>
      <c r="G31" s="44" t="e">
        <f>IF(Checklist48[[#This Row],[PIGUID]]="","",INDEX(S2PQ_relational[],MATCH(Checklist48[[#This Row],[PIGUID&amp;NO]],S2PQ_relational[PIGUID &amp; "NO"],0),2))</f>
        <v>#N/A</v>
      </c>
      <c r="H31" s="44" t="str">
        <f>Checklist48[[#This Row],[PIGUID]]&amp;"NO"</f>
        <v>4YFCgG7VKoe1C4rTqyvkvoNO</v>
      </c>
      <c r="I31" s="44" t="b">
        <f>IF(Checklist48[[#This Row],[PIGUID]]="","",INDEX(PIs[NA Exempt],MATCH(Checklist48[[#This Row],[PIGUID]],PIs[GUID],0),1))</f>
        <v>0</v>
      </c>
      <c r="J31" s="44" t="str">
        <f>IF(Checklist48[[#This Row],[SGUID]]="",IF(Checklist48[[#This Row],[SSGUID]]="",IF(Checklist48[[#This Row],[PIGUID]]="","",INDEX(PIs[[Column1]:[SS]],MATCH(Checklist48[[#This Row],[PIGUID]],PIs[GUID],0),2)),INDEX(PIs[[Column1]:[SS]],MATCH(Checklist48[[#This Row],[SSGUID]],PIs[SSGUID],0),18)),INDEX(PIs[[Column1]:[SS]],MATCH(Checklist48[[#This Row],[SGUID]],PIs[SGUID],0),14))</f>
        <v>FO 02.02.02</v>
      </c>
      <c r="K31" s="44" t="str">
        <f>IF(Checklist48[[#This Row],[SGUID]]="",IF(Checklist48[[#This Row],[SSGUID]]="",IF(Checklist48[[#This Row],[PIGUID]]="","",INDEX(PIs[[Column1]:[SS]],MATCH(Checklist48[[#This Row],[PIGUID]],PIs[GUID],0),4)),INDEX(PIs[[Column1]:[Ssbody]],MATCH(Checklist48[[#This Row],[SSGUID]],PIs[SSGUID],0),19)),INDEX(PIs[[Column1]:[SS]],MATCH(Checklist48[[#This Row],[SGUID]],PIs[SGUID],0),15))</f>
        <v>The GLOBALG.A.P. Number (GGN) is indicated on all final products originating from certified production processes when registered for parallel ownership.</v>
      </c>
      <c r="L31" s="44" t="str">
        <f>IF(Checklist48[[#This Row],[SGUID]]="",IF(Checklist48[[#This Row],[SSGUID]]="",INDEX(PIs[[Column1]:[SS]],MATCH(Checklist48[[#This Row],[PIGUID]],PIs[GUID],0),6),""),"")</f>
        <v>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v>
      </c>
      <c r="M31" s="44" t="str">
        <f>IF(Checklist48[[#This Row],[SSGUID]]="",IF(Checklist48[[#This Row],[PIGUID]]="","",INDEX(PIs[[Column1]:[SS]],MATCH(Checklist48[[#This Row],[PIGUID]],PIs[GUID],0),8)),"")</f>
        <v>Major Must</v>
      </c>
      <c r="N31" s="67"/>
      <c r="O31" s="67"/>
      <c r="P31" s="67" t="str">
        <f>IF(Checklist48[[#This Row],[ifna]]="NA","",IF(Checklist48[[#This Row],[RelatedPQ]]=0,"",IF(Checklist48[[#This Row],[RelatedPQ]]="","",IF((INDEX(S2PQ_relational[],MATCH(Checklist48[[#This Row],[PIGUID&amp;NO]],S2PQ_relational[PIGUID &amp; "NO"],0),1))=Checklist48[[#This Row],[PIGUID]],"Not applicable",""))))</f>
        <v/>
      </c>
      <c r="Q31" s="44" t="str">
        <f>IF(Checklist48[[#This Row],[N/A]]="Not Applicable",INDEX(S2PQ[[Step 2 questions]:[Justification]],MATCH(Checklist48[[#This Row],[RelatedPQ]],S2PQ[S2PQGUID],0),3),"")</f>
        <v/>
      </c>
      <c r="R31" s="67"/>
      <c r="S31" s="74"/>
    </row>
    <row r="32" spans="2:19" s="43" customFormat="1" ht="90" x14ac:dyDescent="0.35">
      <c r="B32" s="44"/>
      <c r="C32" s="44"/>
      <c r="D32" s="43">
        <f>IF(Checklist48[[#This Row],[SGUID]]="",IF(Checklist48[[#This Row],[SSGUID]]="",0,1),1)</f>
        <v>0</v>
      </c>
      <c r="E32" s="44" t="s">
        <v>965</v>
      </c>
      <c r="F32" s="44" t="str">
        <f>_xlfn.IFNA(Checklist48[[#This Row],[RelatedPQ]],"NA")</f>
        <v>NA</v>
      </c>
      <c r="G32" s="44" t="e">
        <f>IF(Checklist48[[#This Row],[PIGUID]]="","",INDEX(S2PQ_relational[],MATCH(Checklist48[[#This Row],[PIGUID&amp;NO]],S2PQ_relational[PIGUID &amp; "NO"],0),2))</f>
        <v>#N/A</v>
      </c>
      <c r="H32" s="44" t="str">
        <f>Checklist48[[#This Row],[PIGUID]]&amp;"NO"</f>
        <v>1gZll4bOCxosKoKhEl2rq8NO</v>
      </c>
      <c r="I32" s="44" t="b">
        <f>IF(Checklist48[[#This Row],[PIGUID]]="","",INDEX(PIs[NA Exempt],MATCH(Checklist48[[#This Row],[PIGUID]],PIs[GUID],0),1))</f>
        <v>0</v>
      </c>
      <c r="J32" s="44" t="str">
        <f>IF(Checklist48[[#This Row],[SGUID]]="",IF(Checklist48[[#This Row],[SSGUID]]="",IF(Checklist48[[#This Row],[PIGUID]]="","",INDEX(PIs[[Column1]:[SS]],MATCH(Checklist48[[#This Row],[PIGUID]],PIs[GUID],0),2)),INDEX(PIs[[Column1]:[SS]],MATCH(Checklist48[[#This Row],[SSGUID]],PIs[SSGUID],0),18)),INDEX(PIs[[Column1]:[SS]],MATCH(Checklist48[[#This Row],[SGUID]],PIs[SGUID],0),14))</f>
        <v>FO 02.02.03</v>
      </c>
      <c r="K32" s="44" t="str">
        <f>IF(Checklist48[[#This Row],[SGUID]]="",IF(Checklist48[[#This Row],[SSGUID]]="",IF(Checklist48[[#This Row],[PIGUID]]="","",INDEX(PIs[[Column1]:[SS]],MATCH(Checklist48[[#This Row],[PIGUID]],PIs[GUID],0),4)),INDEX(PIs[[Column1]:[Ssbody]],MATCH(Checklist48[[#This Row],[SSGUID]],PIs[SSGUID],0),19)),INDEX(PIs[[Column1]:[SS]],MATCH(Checklist48[[#This Row],[SGUID]],PIs[SGUID],0),15))</f>
        <v>A final verification step is in place to ensure correct dispatch of products originating from certified and noncertified production processes.</v>
      </c>
      <c r="L32" s="44" t="str">
        <f>IF(Checklist48[[#This Row],[SGUID]]="",IF(Checklist48[[#This Row],[SSGUID]]="",INDEX(PIs[[Column1]:[SS]],MATCH(Checklist48[[#This Row],[PIGUID]],PIs[GUID],0),6),""),"")</f>
        <v>A procedure shall be in place to show that the products are correctly identified and correctly dispatched according to the certification status.</v>
      </c>
      <c r="M32" s="44" t="str">
        <f>IF(Checklist48[[#This Row],[SSGUID]]="",IF(Checklist48[[#This Row],[PIGUID]]="","",INDEX(PIs[[Column1]:[SS]],MATCH(Checklist48[[#This Row],[PIGUID]],PIs[GUID],0),8)),"")</f>
        <v>Major Must</v>
      </c>
      <c r="N32" s="67"/>
      <c r="O32" s="67"/>
      <c r="P32" s="67" t="str">
        <f>IF(Checklist48[[#This Row],[ifna]]="NA","",IF(Checklist48[[#This Row],[RelatedPQ]]=0,"",IF(Checklist48[[#This Row],[RelatedPQ]]="","",IF((INDEX(S2PQ_relational[],MATCH(Checklist48[[#This Row],[PIGUID&amp;NO]],S2PQ_relational[PIGUID &amp; "NO"],0),1))=Checklist48[[#This Row],[PIGUID]],"Not applicable",""))))</f>
        <v/>
      </c>
      <c r="Q32" s="44" t="str">
        <f>IF(Checklist48[[#This Row],[N/A]]="Not Applicable",INDEX(S2PQ[[Step 2 questions]:[Justification]],MATCH(Checklist48[[#This Row],[RelatedPQ]],S2PQ[S2PQGUID],0),3),"")</f>
        <v/>
      </c>
      <c r="R32" s="67"/>
      <c r="S32" s="74"/>
    </row>
    <row r="33" spans="2:19" s="43" customFormat="1" ht="173.5" customHeight="1" x14ac:dyDescent="0.35">
      <c r="B33" s="44"/>
      <c r="C33" s="44"/>
      <c r="D33" s="43">
        <f>IF(Checklist48[[#This Row],[SGUID]]="",IF(Checklist48[[#This Row],[SSGUID]]="",0,1),1)</f>
        <v>0</v>
      </c>
      <c r="E33" s="44" t="s">
        <v>917</v>
      </c>
      <c r="F33" s="44" t="str">
        <f>_xlfn.IFNA(Checklist48[[#This Row],[RelatedPQ]],"NA")</f>
        <v>NA</v>
      </c>
      <c r="G33" s="44" t="e">
        <f>IF(Checklist48[[#This Row],[PIGUID]]="","",INDEX(S2PQ_relational[],MATCH(Checklist48[[#This Row],[PIGUID&amp;NO]],S2PQ_relational[PIGUID &amp; "NO"],0),2))</f>
        <v>#N/A</v>
      </c>
      <c r="H33" s="44" t="str">
        <f>Checklist48[[#This Row],[PIGUID]]&amp;"NO"</f>
        <v>63xuzVUvh3fq7hsPyML6dsNO</v>
      </c>
      <c r="I33" s="44" t="b">
        <f>IF(Checklist48[[#This Row],[PIGUID]]="","",INDEX(PIs[NA Exempt],MATCH(Checklist48[[#This Row],[PIGUID]],PIs[GUID],0),1))</f>
        <v>0</v>
      </c>
      <c r="J33" s="44" t="str">
        <f>IF(Checklist48[[#This Row],[SGUID]]="",IF(Checklist48[[#This Row],[SSGUID]]="",IF(Checklist48[[#This Row],[PIGUID]]="","",INDEX(PIs[[Column1]:[SS]],MATCH(Checklist48[[#This Row],[PIGUID]],PIs[GUID],0),2)),INDEX(PIs[[Column1]:[SS]],MATCH(Checklist48[[#This Row],[SSGUID]],PIs[SSGUID],0),18)),INDEX(PIs[[Column1]:[SS]],MATCH(Checklist48[[#This Row],[SGUID]],PIs[SGUID],0),14))</f>
        <v>FO 02.02.04</v>
      </c>
      <c r="K33" s="44" t="str">
        <f>IF(Checklist48[[#This Row],[SGUID]]="",IF(Checklist48[[#This Row],[SSGUID]]="",IF(Checklist48[[#This Row],[PIGUID]]="","",INDEX(PIs[[Column1]:[SS]],MATCH(Checklist48[[#This Row],[PIGUID]],PIs[GUID],0),4)),INDEX(PIs[[Column1]:[Ssbody]],MATCH(Checklist48[[#This Row],[SSGUID]],PIs[SSGUID],0),19)),INDEX(PIs[[Column1]:[SS]],MATCH(Checklist48[[#This Row],[SGUID]],PIs[SGUID],0),15))</f>
        <v>Products that are purchased from different sources are identified.</v>
      </c>
      <c r="L33" s="44" t="str">
        <f>IF(Checklist48[[#This Row],[SGUID]]="",IF(Checklist48[[#This Row],[SSGUID]]="",INDEX(PIs[[Column1]:[SS]],MATCH(Checklist48[[#This Row],[PIGUID]],PIs[GUID],0),6),""),"")</f>
        <v>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v>
      </c>
      <c r="M33" s="44" t="str">
        <f>IF(Checklist48[[#This Row],[SSGUID]]="",IF(Checklist48[[#This Row],[PIGUID]]="","",INDEX(PIs[[Column1]:[SS]],MATCH(Checklist48[[#This Row],[PIGUID]],PIs[GUID],0),8)),"")</f>
        <v>Major Must</v>
      </c>
      <c r="N33" s="67"/>
      <c r="O33" s="67"/>
      <c r="P33" s="67" t="str">
        <f>IF(Checklist48[[#This Row],[ifna]]="NA","",IF(Checklist48[[#This Row],[RelatedPQ]]=0,"",IF(Checklist48[[#This Row],[RelatedPQ]]="","",IF((INDEX(S2PQ_relational[],MATCH(Checklist48[[#This Row],[PIGUID&amp;NO]],S2PQ_relational[PIGUID &amp; "NO"],0),1))=Checklist48[[#This Row],[PIGUID]],"Not applicable",""))))</f>
        <v/>
      </c>
      <c r="Q33" s="44" t="str">
        <f>IF(Checklist48[[#This Row],[N/A]]="Not Applicable",INDEX(S2PQ[[Step 2 questions]:[Justification]],MATCH(Checklist48[[#This Row],[RelatedPQ]],S2PQ[S2PQGUID],0),3),"")</f>
        <v/>
      </c>
      <c r="R33" s="67"/>
      <c r="S33" s="74"/>
    </row>
    <row r="34" spans="2:19" s="43" customFormat="1" ht="30" x14ac:dyDescent="0.35">
      <c r="B34" s="44"/>
      <c r="C34" s="44" t="s">
        <v>122</v>
      </c>
      <c r="D34" s="43">
        <f>IF(Checklist48[[#This Row],[SGUID]]="",IF(Checklist48[[#This Row],[SSGUID]]="",0,1),1)</f>
        <v>1</v>
      </c>
      <c r="E34" s="44"/>
      <c r="F34" s="44" t="str">
        <f>_xlfn.IFNA(Checklist48[[#This Row],[RelatedPQ]],"NA")</f>
        <v/>
      </c>
      <c r="G34" s="44" t="str">
        <f>IF(Checklist48[[#This Row],[PIGUID]]="","",INDEX(S2PQ_relational[],MATCH(Checklist48[[#This Row],[PIGUID&amp;NO]],S2PQ_relational[PIGUID &amp; "NO"],0),2))</f>
        <v/>
      </c>
      <c r="H34" s="44" t="str">
        <f>Checklist48[[#This Row],[PIGUID]]&amp;"NO"</f>
        <v>NO</v>
      </c>
      <c r="I34" s="44" t="str">
        <f>IF(Checklist48[[#This Row],[PIGUID]]="","",INDEX(PIs[NA Exempt],MATCH(Checklist48[[#This Row],[PIGUID]],PIs[GUID],0),1))</f>
        <v/>
      </c>
      <c r="J34" s="44" t="str">
        <f>IF(Checklist48[[#This Row],[SGUID]]="",IF(Checklist48[[#This Row],[SSGUID]]="",IF(Checklist48[[#This Row],[PIGUID]]="","",INDEX(PIs[[Column1]:[SS]],MATCH(Checklist48[[#This Row],[PIGUID]],PIs[GUID],0),2)),INDEX(PIs[[Column1]:[SS]],MATCH(Checklist48[[#This Row],[SSGUID]],PIs[SSGUID],0),18)),INDEX(PIs[[Column1]:[SS]],MATCH(Checklist48[[#This Row],[SGUID]],PIs[SGUID],0),14))</f>
        <v>FO 02.03 Mass balance</v>
      </c>
      <c r="K34" s="44" t="str">
        <f>IF(Checklist48[[#This Row],[SGUID]]="",IF(Checklist48[[#This Row],[SSGUID]]="",IF(Checklist48[[#This Row],[PIGUID]]="","",INDEX(PIs[[Column1]:[SS]],MATCH(Checklist48[[#This Row],[PIGUID]],PIs[GUID],0),4)),INDEX(PIs[[Column1]:[Ssbody]],MATCH(Checklist48[[#This Row],[SSGUID]],PIs[SSGUID],0),19)),INDEX(PIs[[Column1]:[SS]],MATCH(Checklist48[[#This Row],[SGUID]],PIs[SGUID],0),15))</f>
        <v>-</v>
      </c>
      <c r="L34" s="44" t="str">
        <f>IF(Checklist48[[#This Row],[SGUID]]="",IF(Checklist48[[#This Row],[SSGUID]]="",INDEX(PIs[[Column1]:[SS]],MATCH(Checklist48[[#This Row],[PIGUID]],PIs[GUID],0),6),""),"")</f>
        <v/>
      </c>
      <c r="M34" s="44" t="str">
        <f>IF(Checklist48[[#This Row],[SSGUID]]="",IF(Checklist48[[#This Row],[PIGUID]]="","",INDEX(PIs[[Column1]:[SS]],MATCH(Checklist48[[#This Row],[PIGUID]],PIs[GUID],0),8)),"")</f>
        <v/>
      </c>
      <c r="N34" s="67"/>
      <c r="O34" s="67"/>
      <c r="P34" s="67" t="str">
        <f>IF(Checklist48[[#This Row],[ifna]]="NA","",IF(Checklist48[[#This Row],[RelatedPQ]]=0,"",IF(Checklist48[[#This Row],[RelatedPQ]]="","",IF((INDEX(S2PQ_relational[],MATCH(Checklist48[[#This Row],[PIGUID&amp;NO]],S2PQ_relational[PIGUID &amp; "NO"],0),1))=Checklist48[[#This Row],[PIGUID]],"Not applicable",""))))</f>
        <v/>
      </c>
      <c r="Q34" s="44" t="str">
        <f>IF(Checklist48[[#This Row],[N/A]]="Not Applicable",INDEX(S2PQ[[Step 2 questions]:[Justification]],MATCH(Checklist48[[#This Row],[RelatedPQ]],S2PQ[S2PQGUID],0),3),"")</f>
        <v/>
      </c>
      <c r="R34" s="67"/>
      <c r="S34" s="74"/>
    </row>
    <row r="35" spans="2:19" s="43" customFormat="1" ht="80" x14ac:dyDescent="0.35">
      <c r="B35" s="44"/>
      <c r="C35" s="44"/>
      <c r="D35" s="43">
        <f>IF(Checklist48[[#This Row],[SGUID]]="",IF(Checklist48[[#This Row],[SSGUID]]="",0,1),1)</f>
        <v>0</v>
      </c>
      <c r="E35" s="44" t="s">
        <v>904</v>
      </c>
      <c r="F35" s="44" t="str">
        <f>_xlfn.IFNA(Checklist48[[#This Row],[RelatedPQ]],"NA")</f>
        <v>NA</v>
      </c>
      <c r="G35" s="44" t="e">
        <f>IF(Checklist48[[#This Row],[PIGUID]]="","",INDEX(S2PQ_relational[],MATCH(Checklist48[[#This Row],[PIGUID&amp;NO]],S2PQ_relational[PIGUID &amp; "NO"],0),2))</f>
        <v>#N/A</v>
      </c>
      <c r="H35" s="44" t="str">
        <f>Checklist48[[#This Row],[PIGUID]]&amp;"NO"</f>
        <v>65PtYG0YOafAcoZuv67qRKNO</v>
      </c>
      <c r="I35" s="44" t="b">
        <f>IF(Checklist48[[#This Row],[PIGUID]]="","",INDEX(PIs[NA Exempt],MATCH(Checklist48[[#This Row],[PIGUID]],PIs[GUID],0),1))</f>
        <v>0</v>
      </c>
      <c r="J35" s="44" t="str">
        <f>IF(Checklist48[[#This Row],[SGUID]]="",IF(Checklist48[[#This Row],[SSGUID]]="",IF(Checklist48[[#This Row],[PIGUID]]="","",INDEX(PIs[[Column1]:[SS]],MATCH(Checklist48[[#This Row],[PIGUID]],PIs[GUID],0),2)),INDEX(PIs[[Column1]:[SS]],MATCH(Checklist48[[#This Row],[SSGUID]],PIs[SSGUID],0),18)),INDEX(PIs[[Column1]:[SS]],MATCH(Checklist48[[#This Row],[SGUID]],PIs[SGUID],0),14))</f>
        <v>FO 02.03.01</v>
      </c>
      <c r="K35" s="44" t="str">
        <f>IF(Checklist48[[#This Row],[SGUID]]="",IF(Checklist48[[#This Row],[SSGUID]]="",IF(Checklist48[[#This Row],[PIGUID]]="","",INDEX(PIs[[Column1]:[SS]],MATCH(Checklist48[[#This Row],[PIGUID]],PIs[GUID],0),4)),INDEX(PIs[[Column1]:[Ssbody]],MATCH(Checklist48[[#This Row],[SSGUID]],PIs[SSGUID],0),19)),INDEX(PIs[[Column1]:[SS]],MATCH(Checklist48[[#This Row],[SGUID]],PIs[SGUID],0),15))</f>
        <v>Sales records are available for all quantities sold for all registered products.</v>
      </c>
      <c r="L35" s="44" t="str">
        <f>IF(Checklist48[[#This Row],[SGUID]]="",IF(Checklist48[[#This Row],[SSGUID]]="",INDEX(PIs[[Column1]:[SS]],MATCH(Checklist48[[#This Row],[PIGUID]],PIs[GUID],0),6),""),"")</f>
        <v>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v>
      </c>
      <c r="M35" s="44" t="str">
        <f>IF(Checklist48[[#This Row],[SSGUID]]="",IF(Checklist48[[#This Row],[PIGUID]]="","",INDEX(PIs[[Column1]:[SS]],MATCH(Checklist48[[#This Row],[PIGUID]],PIs[GUID],0),8)),"")</f>
        <v>Major Must</v>
      </c>
      <c r="N35" s="67"/>
      <c r="O35" s="67"/>
      <c r="P35" s="67" t="str">
        <f>IF(Checklist48[[#This Row],[ifna]]="NA","",IF(Checklist48[[#This Row],[RelatedPQ]]=0,"",IF(Checklist48[[#This Row],[RelatedPQ]]="","",IF((INDEX(S2PQ_relational[],MATCH(Checklist48[[#This Row],[PIGUID&amp;NO]],S2PQ_relational[PIGUID &amp; "NO"],0),1))=Checklist48[[#This Row],[PIGUID]],"Not applicable",""))))</f>
        <v/>
      </c>
      <c r="Q35" s="44" t="str">
        <f>IF(Checklist48[[#This Row],[N/A]]="Not Applicable",INDEX(S2PQ[[Step 2 questions]:[Justification]],MATCH(Checklist48[[#This Row],[RelatedPQ]],S2PQ[S2PQGUID],0),3),"")</f>
        <v/>
      </c>
      <c r="R35" s="67"/>
      <c r="S35" s="74"/>
    </row>
    <row r="36" spans="2:19" s="43" customFormat="1" ht="140" x14ac:dyDescent="0.35">
      <c r="B36" s="44"/>
      <c r="C36" s="44"/>
      <c r="D36" s="43">
        <f>IF(Checklist48[[#This Row],[SGUID]]="",IF(Checklist48[[#This Row],[SSGUID]]="",0,1),1)</f>
        <v>0</v>
      </c>
      <c r="E36" s="44" t="s">
        <v>892</v>
      </c>
      <c r="F36" s="44" t="str">
        <f>_xlfn.IFNA(Checklist48[[#This Row],[RelatedPQ]],"NA")</f>
        <v>NA</v>
      </c>
      <c r="G36" s="44" t="e">
        <f>IF(Checklist48[[#This Row],[PIGUID]]="","",INDEX(S2PQ_relational[],MATCH(Checklist48[[#This Row],[PIGUID&amp;NO]],S2PQ_relational[PIGUID &amp; "NO"],0),2))</f>
        <v>#N/A</v>
      </c>
      <c r="H36" s="44" t="str">
        <f>Checklist48[[#This Row],[PIGUID]]&amp;"NO"</f>
        <v>2GelZVKlxkI6G5X2UlQeWpNO</v>
      </c>
      <c r="I36" s="44" t="b">
        <f>IF(Checklist48[[#This Row],[PIGUID]]="","",INDEX(PIs[NA Exempt],MATCH(Checklist48[[#This Row],[PIGUID]],PIs[GUID],0),1))</f>
        <v>0</v>
      </c>
      <c r="J36" s="44" t="str">
        <f>IF(Checklist48[[#This Row],[SGUID]]="",IF(Checklist48[[#This Row],[SSGUID]]="",IF(Checklist48[[#This Row],[PIGUID]]="","",INDEX(PIs[[Column1]:[SS]],MATCH(Checklist48[[#This Row],[PIGUID]],PIs[GUID],0),2)),INDEX(PIs[[Column1]:[SS]],MATCH(Checklist48[[#This Row],[SSGUID]],PIs[SSGUID],0),18)),INDEX(PIs[[Column1]:[SS]],MATCH(Checklist48[[#This Row],[SGUID]],PIs[SGUID],0),14))</f>
        <v>FO 02.03.02</v>
      </c>
      <c r="K36" s="44" t="str">
        <f>IF(Checklist48[[#This Row],[SGUID]]="",IF(Checklist48[[#This Row],[SSGUID]]="",IF(Checklist48[[#This Row],[PIGUID]]="","",INDEX(PIs[[Column1]:[SS]],MATCH(Checklist48[[#This Row],[PIGUID]],PIs[GUID],0),4)),INDEX(PIs[[Column1]:[Ssbody]],MATCH(Checklist48[[#This Row],[SSGUID]],PIs[SSGUID],0),19)),INDEX(PIs[[Column1]:[SS]],MATCH(Checklist48[[#This Row],[SGUID]],PIs[SGUID],0),15))</f>
        <v>Quantities (produced, stored, and/or purchased) are recorded and summarized for all products.</v>
      </c>
      <c r="L36" s="44" t="str">
        <f>IF(Checklist48[[#This Row],[SGUID]]="",IF(Checklist48[[#This Row],[SSGUID]]="",INDEX(PIs[[Column1]:[SS]],MATCH(Checklist48[[#This Row],[PIGUID]],PIs[GUID],0),6),""),"")</f>
        <v>Quantities (including information on volumes or weight) of incoming (including purchased products), outgoing (including reject, waste, etc.), and stored products (both from certified and, where applicable, from noncertified production processes)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for each product. Documents to demonstrate mass balance shall be clearly identified. This principle and the respective criteria apply to all producers applying for or maintaining GLOBALG.A.P. certification.</v>
      </c>
      <c r="M36" s="44" t="str">
        <f>IF(Checklist48[[#This Row],[SSGUID]]="",IF(Checklist48[[#This Row],[PIGUID]]="","",INDEX(PIs[[Column1]:[SS]],MATCH(Checklist48[[#This Row],[PIGUID]],PIs[GUID],0),8)),"")</f>
        <v>Major Must</v>
      </c>
      <c r="N36" s="67"/>
      <c r="O36" s="67"/>
      <c r="P36" s="67" t="str">
        <f>IF(Checklist48[[#This Row],[ifna]]="NA","",IF(Checklist48[[#This Row],[RelatedPQ]]=0,"",IF(Checklist48[[#This Row],[RelatedPQ]]="","",IF((INDEX(S2PQ_relational[],MATCH(Checklist48[[#This Row],[PIGUID&amp;NO]],S2PQ_relational[PIGUID &amp; "NO"],0),1))=Checklist48[[#This Row],[PIGUID]],"Not applicable",""))))</f>
        <v/>
      </c>
      <c r="Q36" s="44" t="str">
        <f>IF(Checklist48[[#This Row],[N/A]]="Not Applicable",INDEX(S2PQ[[Step 2 questions]:[Justification]],MATCH(Checklist48[[#This Row],[RelatedPQ]],S2PQ[S2PQGUID],0),3),"")</f>
        <v/>
      </c>
      <c r="R36" s="67"/>
      <c r="S36" s="74"/>
    </row>
    <row r="37" spans="2:19" s="43" customFormat="1" ht="40" x14ac:dyDescent="0.35">
      <c r="B37" s="44"/>
      <c r="C37" s="44"/>
      <c r="D37" s="43">
        <f>IF(Checklist48[[#This Row],[SGUID]]="",IF(Checklist48[[#This Row],[SSGUID]]="",0,1),1)</f>
        <v>0</v>
      </c>
      <c r="E37" s="44" t="s">
        <v>116</v>
      </c>
      <c r="F37" s="44" t="str">
        <f>_xlfn.IFNA(Checklist48[[#This Row],[RelatedPQ]],"NA")</f>
        <v>NA</v>
      </c>
      <c r="G37" s="44" t="e">
        <f>IF(Checklist48[[#This Row],[PIGUID]]="","",INDEX(S2PQ_relational[],MATCH(Checklist48[[#This Row],[PIGUID&amp;NO]],S2PQ_relational[PIGUID &amp; "NO"],0),2))</f>
        <v>#N/A</v>
      </c>
      <c r="H37" s="44" t="str">
        <f>Checklist48[[#This Row],[PIGUID]]&amp;"NO"</f>
        <v>6KbD6879hABZJ3an6pDIYWNO</v>
      </c>
      <c r="I37" s="44" t="b">
        <f>IF(Checklist48[[#This Row],[PIGUID]]="","",INDEX(PIs[NA Exempt],MATCH(Checklist48[[#This Row],[PIGUID]],PIs[GUID],0),1))</f>
        <v>0</v>
      </c>
      <c r="J37" s="44" t="str">
        <f>IF(Checklist48[[#This Row],[SGUID]]="",IF(Checklist48[[#This Row],[SSGUID]]="",IF(Checklist48[[#This Row],[PIGUID]]="","",INDEX(PIs[[Column1]:[SS]],MATCH(Checklist48[[#This Row],[PIGUID]],PIs[GUID],0),2)),INDEX(PIs[[Column1]:[SS]],MATCH(Checklist48[[#This Row],[SSGUID]],PIs[SSGUID],0),18)),INDEX(PIs[[Column1]:[SS]],MATCH(Checklist48[[#This Row],[SGUID]],PIs[SGUID],0),14))</f>
        <v>FO 02.03.03</v>
      </c>
      <c r="K37" s="44" t="str">
        <f>IF(Checklist48[[#This Row],[SGUID]]="",IF(Checklist48[[#This Row],[SSGUID]]="",IF(Checklist48[[#This Row],[PIGUID]]="","",INDEX(PIs[[Column1]:[SS]],MATCH(Checklist48[[#This Row],[PIGUID]],PIs[GUID],0),4)),INDEX(PIs[[Column1]:[Ssbody]],MATCH(Checklist48[[#This Row],[SSGUID]],PIs[SSGUID],0),19)),INDEX(PIs[[Column1]:[SS]],MATCH(Checklist48[[#This Row],[SGUID]],PIs[SGUID],0),15))</f>
        <v>Product lost or discarded during handling is recorded.</v>
      </c>
      <c r="L37" s="44" t="str">
        <f>IF(Checklist48[[#This Row],[SGUID]]="",IF(Checklist48[[#This Row],[SSGUID]]="",INDEX(PIs[[Column1]:[SS]],MATCH(Checklist48[[#This Row],[PIGUID]],PIs[GUID],0),6),""),"")</f>
        <v>Conversion ratios shall be calculated and available for each relevant handling process (during planting seedlings, harvesting, etc.). All generated product waste quantities shall be estimated and/or recorded.</v>
      </c>
      <c r="M37" s="44" t="str">
        <f>IF(Checklist48[[#This Row],[SSGUID]]="",IF(Checklist48[[#This Row],[PIGUID]]="","",INDEX(PIs[[Column1]:[SS]],MATCH(Checklist48[[#This Row],[PIGUID]],PIs[GUID],0),8)),"")</f>
        <v>Major Must</v>
      </c>
      <c r="N37" s="67"/>
      <c r="O37" s="67"/>
      <c r="P37" s="67" t="str">
        <f>IF(Checklist48[[#This Row],[ifna]]="NA","",IF(Checklist48[[#This Row],[RelatedPQ]]=0,"",IF(Checklist48[[#This Row],[RelatedPQ]]="","",IF((INDEX(S2PQ_relational[],MATCH(Checklist48[[#This Row],[PIGUID&amp;NO]],S2PQ_relational[PIGUID &amp; "NO"],0),1))=Checklist48[[#This Row],[PIGUID]],"Not applicable",""))))</f>
        <v/>
      </c>
      <c r="Q37" s="44" t="str">
        <f>IF(Checklist48[[#This Row],[N/A]]="Not Applicable",INDEX(S2PQ[[Step 2 questions]:[Justification]],MATCH(Checklist48[[#This Row],[RelatedPQ]],S2PQ[S2PQGUID],0),3),"")</f>
        <v/>
      </c>
      <c r="R37" s="67"/>
      <c r="S37" s="74"/>
    </row>
    <row r="38" spans="2:19" s="43" customFormat="1" ht="30" x14ac:dyDescent="0.35">
      <c r="B38" s="44"/>
      <c r="C38" s="44" t="s">
        <v>102</v>
      </c>
      <c r="D38" s="43">
        <f>IF(Checklist48[[#This Row],[SGUID]]="",IF(Checklist48[[#This Row],[SSGUID]]="",0,1),1)</f>
        <v>1</v>
      </c>
      <c r="E38" s="44"/>
      <c r="F38" s="44" t="str">
        <f>_xlfn.IFNA(Checklist48[[#This Row],[RelatedPQ]],"NA")</f>
        <v/>
      </c>
      <c r="G38" s="44" t="str">
        <f>IF(Checklist48[[#This Row],[PIGUID]]="","",INDEX(S2PQ_relational[],MATCH(Checklist48[[#This Row],[PIGUID&amp;NO]],S2PQ_relational[PIGUID &amp; "NO"],0),2))</f>
        <v/>
      </c>
      <c r="H38" s="44" t="str">
        <f>Checklist48[[#This Row],[PIGUID]]&amp;"NO"</f>
        <v>NO</v>
      </c>
      <c r="I38" s="44" t="str">
        <f>IF(Checklist48[[#This Row],[PIGUID]]="","",INDEX(PIs[NA Exempt],MATCH(Checklist48[[#This Row],[PIGUID]],PIs[GUID],0),1))</f>
        <v/>
      </c>
      <c r="J38" s="44" t="str">
        <f>IF(Checklist48[[#This Row],[SGUID]]="",IF(Checklist48[[#This Row],[SSGUID]]="",IF(Checklist48[[#This Row],[PIGUID]]="","",INDEX(PIs[[Column1]:[SS]],MATCH(Checklist48[[#This Row],[PIGUID]],PIs[GUID],0),2)),INDEX(PIs[[Column1]:[SS]],MATCH(Checklist48[[#This Row],[SSGUID]],PIs[SSGUID],0),18)),INDEX(PIs[[Column1]:[SS]],MATCH(Checklist48[[#This Row],[SGUID]],PIs[SGUID],0),14))</f>
        <v>FO 02.04 GLOBALG.A.P. status</v>
      </c>
      <c r="K38" s="44" t="str">
        <f>IF(Checklist48[[#This Row],[SGUID]]="",IF(Checklist48[[#This Row],[SSGUID]]="",IF(Checklist48[[#This Row],[PIGUID]]="","",INDEX(PIs[[Column1]:[SS]],MATCH(Checklist48[[#This Row],[PIGUID]],PIs[GUID],0),4)),INDEX(PIs[[Column1]:[Ssbody]],MATCH(Checklist48[[#This Row],[SSGUID]],PIs[SSGUID],0),19)),INDEX(PIs[[Column1]:[SS]],MATCH(Checklist48[[#This Row],[SGUID]],PIs[SGUID],0),15))</f>
        <v>-</v>
      </c>
      <c r="L38" s="44" t="str">
        <f>IF(Checklist48[[#This Row],[SGUID]]="",IF(Checklist48[[#This Row],[SSGUID]]="",INDEX(PIs[[Column1]:[SS]],MATCH(Checklist48[[#This Row],[PIGUID]],PIs[GUID],0),6),""),"")</f>
        <v/>
      </c>
      <c r="M38" s="44" t="str">
        <f>IF(Checklist48[[#This Row],[SSGUID]]="",IF(Checklist48[[#This Row],[PIGUID]]="","",INDEX(PIs[[Column1]:[SS]],MATCH(Checklist48[[#This Row],[PIGUID]],PIs[GUID],0),8)),"")</f>
        <v/>
      </c>
      <c r="N38" s="67"/>
      <c r="O38" s="67"/>
      <c r="P38" s="67" t="str">
        <f>IF(Checklist48[[#This Row],[ifna]]="NA","",IF(Checklist48[[#This Row],[RelatedPQ]]=0,"",IF(Checklist48[[#This Row],[RelatedPQ]]="","",IF((INDEX(S2PQ_relational[],MATCH(Checklist48[[#This Row],[PIGUID&amp;NO]],S2PQ_relational[PIGUID &amp; "NO"],0),1))=Checklist48[[#This Row],[PIGUID]],"Not applicable",""))))</f>
        <v/>
      </c>
      <c r="Q38" s="44" t="str">
        <f>IF(Checklist48[[#This Row],[N/A]]="Not Applicable",INDEX(S2PQ[[Step 2 questions]:[Justification]],MATCH(Checklist48[[#This Row],[RelatedPQ]],S2PQ[S2PQGUID],0),3),"")</f>
        <v/>
      </c>
      <c r="R38" s="67"/>
      <c r="S38" s="74"/>
    </row>
    <row r="39" spans="2:19" s="43" customFormat="1" ht="295.25" customHeight="1" x14ac:dyDescent="0.35">
      <c r="B39" s="44"/>
      <c r="C39" s="44"/>
      <c r="D39" s="43">
        <f>IF(Checklist48[[#This Row],[SGUID]]="",IF(Checklist48[[#This Row],[SSGUID]]="",0,1),1)</f>
        <v>0</v>
      </c>
      <c r="E39" s="44" t="s">
        <v>95</v>
      </c>
      <c r="F39" s="44" t="str">
        <f>_xlfn.IFNA(Checklist48[[#This Row],[RelatedPQ]],"NA")</f>
        <v>NA</v>
      </c>
      <c r="G39" s="44" t="e">
        <f>IF(Checklist48[[#This Row],[PIGUID]]="","",INDEX(S2PQ_relational[],MATCH(Checklist48[[#This Row],[PIGUID&amp;NO]],S2PQ_relational[PIGUID &amp; "NO"],0),2))</f>
        <v>#N/A</v>
      </c>
      <c r="H39" s="44" t="str">
        <f>Checklist48[[#This Row],[PIGUID]]&amp;"NO"</f>
        <v>5mxAkMujWS06e0rBkNSLyENO</v>
      </c>
      <c r="I39" s="44" t="b">
        <f>IF(Checklist48[[#This Row],[PIGUID]]="","",INDEX(PIs[NA Exempt],MATCH(Checklist48[[#This Row],[PIGUID]],PIs[GUID],0),1))</f>
        <v>0</v>
      </c>
      <c r="J39" s="44" t="str">
        <f>IF(Checklist48[[#This Row],[SGUID]]="",IF(Checklist48[[#This Row],[SSGUID]]="",IF(Checklist48[[#This Row],[PIGUID]]="","",INDEX(PIs[[Column1]:[SS]],MATCH(Checklist48[[#This Row],[PIGUID]],PIs[GUID],0),2)),INDEX(PIs[[Column1]:[SS]],MATCH(Checklist48[[#This Row],[SSGUID]],PIs[SSGUID],0),18)),INDEX(PIs[[Column1]:[SS]],MATCH(Checklist48[[#This Row],[SGUID]],PIs[SGUID],0),14))</f>
        <v>FO 02.04.01</v>
      </c>
      <c r="K39" s="44" t="str">
        <f>IF(Checklist48[[#This Row],[SGUID]]="",IF(Checklist48[[#This Row],[SSGUID]]="",IF(Checklist48[[#This Row],[PIGUID]]="","",INDEX(PIs[[Column1]:[SS]],MATCH(Checklist48[[#This Row],[PIGUID]],PIs[GUID],0),4)),INDEX(PIs[[Column1]:[Ssbody]],MATCH(Checklist48[[#This Row],[SSGUID]],PIs[SSGUID],0),19)),INDEX(PIs[[Column1]:[SS]],MATCH(Checklist48[[#This Row],[SGUID]],PIs[SGUID],0),15))</f>
        <v>Transaction documentation includes reference to the GLOBALG.A.P. status and the GLOBALG.A.P. Number (GGN).</v>
      </c>
      <c r="L39" s="44" t="str">
        <f>IF(Checklist48[[#This Row],[SGUID]]="",IF(Checklist48[[#This Row],[SSGUID]]="",INDEX(PIs[[Column1]:[SS]],MATCH(Checklist48[[#This Row],[PIGUID]],PIs[GUID],0),6),""),"")</f>
        <v>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v>
      </c>
      <c r="M39" s="44" t="str">
        <f>IF(Checklist48[[#This Row],[SSGUID]]="",IF(Checklist48[[#This Row],[PIGUID]]="","",INDEX(PIs[[Column1]:[SS]],MATCH(Checklist48[[#This Row],[PIGUID]],PIs[GUID],0),8)),"")</f>
        <v>Major Must</v>
      </c>
      <c r="N39" s="67"/>
      <c r="O39" s="67"/>
      <c r="P39" s="67" t="str">
        <f>IF(Checklist48[[#This Row],[ifna]]="NA","",IF(Checklist48[[#This Row],[RelatedPQ]]=0,"",IF(Checklist48[[#This Row],[RelatedPQ]]="","",IF((INDEX(S2PQ_relational[],MATCH(Checklist48[[#This Row],[PIGUID&amp;NO]],S2PQ_relational[PIGUID &amp; "NO"],0),1))=Checklist48[[#This Row],[PIGUID]],"Not applicable",""))))</f>
        <v/>
      </c>
      <c r="Q39" s="44" t="str">
        <f>IF(Checklist48[[#This Row],[N/A]]="Not Applicable",INDEX(S2PQ[[Step 2 questions]:[Justification]],MATCH(Checklist48[[#This Row],[RelatedPQ]],S2PQ[S2PQGUID],0),3),"")</f>
        <v/>
      </c>
      <c r="R39" s="67"/>
      <c r="S39" s="74"/>
    </row>
    <row r="40" spans="2:19" s="43" customFormat="1" ht="30" x14ac:dyDescent="0.35">
      <c r="B40" s="44"/>
      <c r="C40" s="44" t="s">
        <v>173</v>
      </c>
      <c r="D40" s="43">
        <f>IF(Checklist48[[#This Row],[SGUID]]="",IF(Checklist48[[#This Row],[SSGUID]]="",0,1),1)</f>
        <v>1</v>
      </c>
      <c r="E40" s="44"/>
      <c r="F40" s="44" t="str">
        <f>_xlfn.IFNA(Checklist48[[#This Row],[RelatedPQ]],"NA")</f>
        <v/>
      </c>
      <c r="G40" s="44" t="str">
        <f>IF(Checklist48[[#This Row],[PIGUID]]="","",INDEX(S2PQ_relational[],MATCH(Checklist48[[#This Row],[PIGUID&amp;NO]],S2PQ_relational[PIGUID &amp; "NO"],0),2))</f>
        <v/>
      </c>
      <c r="H40" s="44" t="str">
        <f>Checklist48[[#This Row],[PIGUID]]&amp;"NO"</f>
        <v>NO</v>
      </c>
      <c r="I40" s="44" t="str">
        <f>IF(Checklist48[[#This Row],[PIGUID]]="","",INDEX(PIs[NA Exempt],MATCH(Checklist48[[#This Row],[PIGUID]],PIs[GUID],0),1))</f>
        <v/>
      </c>
      <c r="J40" s="44" t="str">
        <f>IF(Checklist48[[#This Row],[SGUID]]="",IF(Checklist48[[#This Row],[SSGUID]]="",IF(Checklist48[[#This Row],[PIGUID]]="","",INDEX(PIs[[Column1]:[SS]],MATCH(Checklist48[[#This Row],[PIGUID]],PIs[GUID],0),2)),INDEX(PIs[[Column1]:[SS]],MATCH(Checklist48[[#This Row],[SSGUID]],PIs[SSGUID],0),18)),INDEX(PIs[[Column1]:[SS]],MATCH(Checklist48[[#This Row],[SGUID]],PIs[SGUID],0),14))</f>
        <v>FO 02.05 Logo use</v>
      </c>
      <c r="K40" s="44" t="str">
        <f>IF(Checklist48[[#This Row],[SGUID]]="",IF(Checklist48[[#This Row],[SSGUID]]="",IF(Checklist48[[#This Row],[PIGUID]]="","",INDEX(PIs[[Column1]:[SS]],MATCH(Checklist48[[#This Row],[PIGUID]],PIs[GUID],0),4)),INDEX(PIs[[Column1]:[Ssbody]],MATCH(Checklist48[[#This Row],[SSGUID]],PIs[SSGUID],0),19)),INDEX(PIs[[Column1]:[SS]],MATCH(Checklist48[[#This Row],[SGUID]],PIs[SGUID],0),15))</f>
        <v>-</v>
      </c>
      <c r="L40" s="44" t="str">
        <f>IF(Checklist48[[#This Row],[SGUID]]="",IF(Checklist48[[#This Row],[SSGUID]]="",INDEX(PIs[[Column1]:[SS]],MATCH(Checklist48[[#This Row],[PIGUID]],PIs[GUID],0),6),""),"")</f>
        <v/>
      </c>
      <c r="M40" s="44" t="str">
        <f>IF(Checklist48[[#This Row],[SSGUID]]="",IF(Checklist48[[#This Row],[PIGUID]]="","",INDEX(PIs[[Column1]:[SS]],MATCH(Checklist48[[#This Row],[PIGUID]],PIs[GUID],0),8)),"")</f>
        <v/>
      </c>
      <c r="N40" s="67"/>
      <c r="O40" s="67"/>
      <c r="P40" s="67" t="str">
        <f>IF(Checklist48[[#This Row],[ifna]]="NA","",IF(Checklist48[[#This Row],[RelatedPQ]]=0,"",IF(Checklist48[[#This Row],[RelatedPQ]]="","",IF((INDEX(S2PQ_relational[],MATCH(Checklist48[[#This Row],[PIGUID&amp;NO]],S2PQ_relational[PIGUID &amp; "NO"],0),1))=Checklist48[[#This Row],[PIGUID]],"Not applicable",""))))</f>
        <v/>
      </c>
      <c r="Q40" s="44" t="str">
        <f>IF(Checklist48[[#This Row],[N/A]]="Not Applicable",INDEX(S2PQ[[Step 2 questions]:[Justification]],MATCH(Checklist48[[#This Row],[RelatedPQ]],S2PQ[S2PQGUID],0),3),"")</f>
        <v/>
      </c>
      <c r="R40" s="67"/>
      <c r="S40" s="74"/>
    </row>
    <row r="41" spans="2:19" s="43" customFormat="1" ht="265.75" customHeight="1" x14ac:dyDescent="0.35">
      <c r="B41" s="44"/>
      <c r="C41" s="44"/>
      <c r="D41" s="43">
        <f>IF(Checklist48[[#This Row],[SGUID]]="",IF(Checklist48[[#This Row],[SSGUID]]="",0,1),1)</f>
        <v>0</v>
      </c>
      <c r="E41" s="44" t="s">
        <v>167</v>
      </c>
      <c r="F41" s="44" t="str">
        <f>_xlfn.IFNA(Checklist48[[#This Row],[RelatedPQ]],"NA")</f>
        <v>NA</v>
      </c>
      <c r="G41" s="44" t="e">
        <f>IF(Checklist48[[#This Row],[PIGUID]]="","",INDEX(S2PQ_relational[],MATCH(Checklist48[[#This Row],[PIGUID&amp;NO]],S2PQ_relational[PIGUID &amp; "NO"],0),2))</f>
        <v>#N/A</v>
      </c>
      <c r="H41" s="44" t="str">
        <f>Checklist48[[#This Row],[PIGUID]]&amp;"NO"</f>
        <v>4S15CjGWCE6DFL1Z55lwrBNO</v>
      </c>
      <c r="I41" s="44" t="b">
        <f>IF(Checklist48[[#This Row],[PIGUID]]="","",INDEX(PIs[NA Exempt],MATCH(Checklist48[[#This Row],[PIGUID]],PIs[GUID],0),1))</f>
        <v>0</v>
      </c>
      <c r="J41" s="44" t="str">
        <f>IF(Checklist48[[#This Row],[SGUID]]="",IF(Checklist48[[#This Row],[SSGUID]]="",IF(Checklist48[[#This Row],[PIGUID]]="","",INDEX(PIs[[Column1]:[SS]],MATCH(Checklist48[[#This Row],[PIGUID]],PIs[GUID],0),2)),INDEX(PIs[[Column1]:[SS]],MATCH(Checklist48[[#This Row],[SSGUID]],PIs[SSGUID],0),18)),INDEX(PIs[[Column1]:[SS]],MATCH(Checklist48[[#This Row],[SGUID]],PIs[SGUID],0),14))</f>
        <v>FO 02.05.01</v>
      </c>
      <c r="K41" s="44" t="str">
        <f>IF(Checklist48[[#This Row],[SGUID]]="",IF(Checklist48[[#This Row],[SSGUID]]="",IF(Checklist48[[#This Row],[PIGUID]]="","",INDEX(PIs[[Column1]:[SS]],MATCH(Checklist48[[#This Row],[PIGUID]],PIs[GUID],0),4)),INDEX(PIs[[Column1]:[Ssbody]],MATCH(Checklist48[[#This Row],[SSGUID]],PIs[SSGUID],0),19)),INDEX(PIs[[Column1]:[SS]],MATCH(Checklist48[[#This Row],[SGUID]],PIs[SGUID],0),15))</f>
        <v>The GLOBALG.A.P. word, trademark, and QR code or logo, as well as the GLOBALG.A.P. Number (GGN) are used according to “GLOBALG.A.P. trademarks use: Policy and guidelines.”</v>
      </c>
      <c r="L41" s="44" t="str">
        <f>IF(Checklist48[[#This Row],[SGUID]]="",IF(Checklist48[[#This Row],[SSGUID]]="",INDEX(PIs[[Column1]:[SS]],MATCH(Checklist48[[#This Row],[PIGUID]],PIs[GUID],0),6),""),"")</f>
        <v>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
“N/A” only when there is a documented agreement available between the producer and the client not to identify the GLOBALG.A.P. status of the product and/or the GGN on the transaction documents.
“N/A” for plant propagation material (PPM), seedlings originating from IFA certified production processes, and when the products originating from certified production processes are input products not intended for sale to final consumers and will definitely not appear at the point of sale to final consumers.</v>
      </c>
      <c r="M41" s="44" t="str">
        <f>IF(Checklist48[[#This Row],[SSGUID]]="",IF(Checklist48[[#This Row],[PIGUID]]="","",INDEX(PIs[[Column1]:[SS]],MATCH(Checklist48[[#This Row],[PIGUID]],PIs[GUID],0),8)),"")</f>
        <v>Major Must</v>
      </c>
      <c r="N41" s="67"/>
      <c r="O41" s="67"/>
      <c r="P41" s="67" t="str">
        <f>IF(Checklist48[[#This Row],[ifna]]="NA","",IF(Checklist48[[#This Row],[RelatedPQ]]=0,"",IF(Checklist48[[#This Row],[RelatedPQ]]="","",IF((INDEX(S2PQ_relational[],MATCH(Checklist48[[#This Row],[PIGUID&amp;NO]],S2PQ_relational[PIGUID &amp; "NO"],0),1))=Checklist48[[#This Row],[PIGUID]],"Not applicable",""))))</f>
        <v/>
      </c>
      <c r="Q41" s="44" t="str">
        <f>IF(Checklist48[[#This Row],[N/A]]="Not Applicable",INDEX(S2PQ[[Step 2 questions]:[Justification]],MATCH(Checklist48[[#This Row],[RelatedPQ]],S2PQ[S2PQGUID],0),3),"")</f>
        <v/>
      </c>
      <c r="R41" s="67"/>
      <c r="S41" s="74"/>
    </row>
    <row r="42" spans="2:19" s="43" customFormat="1" ht="31.5" x14ac:dyDescent="0.35">
      <c r="B42" s="44" t="s">
        <v>193</v>
      </c>
      <c r="C42" s="44"/>
      <c r="D42" s="43">
        <f>IF(Checklist48[[#This Row],[SGUID]]="",IF(Checklist48[[#This Row],[SSGUID]]="",0,1),1)</f>
        <v>1</v>
      </c>
      <c r="E42" s="44"/>
      <c r="F42" s="44" t="str">
        <f>_xlfn.IFNA(Checklist48[[#This Row],[RelatedPQ]],"NA")</f>
        <v/>
      </c>
      <c r="G42" s="44" t="str">
        <f>IF(Checklist48[[#This Row],[PIGUID]]="","",INDEX(S2PQ_relational[],MATCH(Checklist48[[#This Row],[PIGUID&amp;NO]],S2PQ_relational[PIGUID &amp; "NO"],0),2))</f>
        <v/>
      </c>
      <c r="H42" s="44" t="str">
        <f>Checklist48[[#This Row],[PIGUID]]&amp;"NO"</f>
        <v>NO</v>
      </c>
      <c r="I42" s="44" t="str">
        <f>IF(Checklist48[[#This Row],[PIGUID]]="","",INDEX(PIs[NA Exempt],MATCH(Checklist48[[#This Row],[PIGUID]],PIs[GUID],0),1))</f>
        <v/>
      </c>
      <c r="J42" s="44" t="str">
        <f>IF(Checklist48[[#This Row],[SGUID]]="",IF(Checklist48[[#This Row],[SSGUID]]="",IF(Checklist48[[#This Row],[PIGUID]]="","",INDEX(PIs[[Column1]:[SS]],MATCH(Checklist48[[#This Row],[PIGUID]],PIs[GUID],0),2)),INDEX(PIs[[Column1]:[SS]],MATCH(Checklist48[[#This Row],[SSGUID]],PIs[SSGUID],0),18)),INDEX(PIs[[Column1]:[SS]],MATCH(Checklist48[[#This Row],[SGUID]],PIs[SGUID],0),14))</f>
        <v>FO 03 PLANT PROPAGATION MATERIAL</v>
      </c>
      <c r="K42" s="44" t="str">
        <f>IF(Checklist48[[#This Row],[SGUID]]="",IF(Checklist48[[#This Row],[SSGUID]]="",IF(Checklist48[[#This Row],[PIGUID]]="","",INDEX(PIs[[Column1]:[SS]],MATCH(Checklist48[[#This Row],[PIGUID]],PIs[GUID],0),4)),INDEX(PIs[[Column1]:[Ssbody]],MATCH(Checklist48[[#This Row],[SSGUID]],PIs[SSGUID],0),19)),INDEX(PIs[[Column1]:[SS]],MATCH(Checklist48[[#This Row],[SGUID]],PIs[SGUID],0),15))</f>
        <v>-</v>
      </c>
      <c r="L42" s="44" t="str">
        <f>IF(Checklist48[[#This Row],[SGUID]]="",IF(Checklist48[[#This Row],[SSGUID]]="",INDEX(PIs[[Column1]:[SS]],MATCH(Checklist48[[#This Row],[PIGUID]],PIs[GUID],0),6),""),"")</f>
        <v/>
      </c>
      <c r="M42" s="44" t="str">
        <f>IF(Checklist48[[#This Row],[SSGUID]]="",IF(Checklist48[[#This Row],[PIGUID]]="","",INDEX(PIs[[Column1]:[SS]],MATCH(Checklist48[[#This Row],[PIGUID]],PIs[GUID],0),8)),"")</f>
        <v/>
      </c>
      <c r="N42" s="67"/>
      <c r="O42" s="67"/>
      <c r="P42" s="67" t="str">
        <f>IF(Checklist48[[#This Row],[ifna]]="NA","",IF(Checklist48[[#This Row],[RelatedPQ]]=0,"",IF(Checklist48[[#This Row],[RelatedPQ]]="","",IF((INDEX(S2PQ_relational[],MATCH(Checklist48[[#This Row],[PIGUID&amp;NO]],S2PQ_relational[PIGUID &amp; "NO"],0),1))=Checklist48[[#This Row],[PIGUID]],"Not applicable",""))))</f>
        <v/>
      </c>
      <c r="Q42" s="44" t="str">
        <f>IF(Checklist48[[#This Row],[N/A]]="Not Applicable",INDEX(S2PQ[[Step 2 questions]:[Justification]],MATCH(Checklist48[[#This Row],[RelatedPQ]],S2PQ[S2PQGUID],0),3),"")</f>
        <v/>
      </c>
      <c r="R42" s="67"/>
      <c r="S42" s="74"/>
    </row>
    <row r="43" spans="2:19" s="43" customFormat="1" ht="30" x14ac:dyDescent="0.35">
      <c r="B43" s="44"/>
      <c r="C43" s="44" t="s">
        <v>194</v>
      </c>
      <c r="D43" s="43">
        <f>IF(Checklist48[[#This Row],[SGUID]]="",IF(Checklist48[[#This Row],[SSGUID]]="",0,1),1)</f>
        <v>1</v>
      </c>
      <c r="E43" s="44"/>
      <c r="F43" s="44" t="str">
        <f>_xlfn.IFNA(Checklist48[[#This Row],[RelatedPQ]],"NA")</f>
        <v/>
      </c>
      <c r="G43" s="44" t="str">
        <f>IF(Checklist48[[#This Row],[PIGUID]]="","",INDEX(S2PQ_relational[],MATCH(Checklist48[[#This Row],[PIGUID&amp;NO]],S2PQ_relational[PIGUID &amp; "NO"],0),2))</f>
        <v/>
      </c>
      <c r="H43" s="44" t="str">
        <f>Checklist48[[#This Row],[PIGUID]]&amp;"NO"</f>
        <v>NO</v>
      </c>
      <c r="I43" s="44" t="str">
        <f>IF(Checklist48[[#This Row],[PIGUID]]="","",INDEX(PIs[NA Exempt],MATCH(Checklist48[[#This Row],[PIGUID]],PIs[GUID],0),1))</f>
        <v/>
      </c>
      <c r="J43" s="44" t="str">
        <f>IF(Checklist48[[#This Row],[SGUID]]="",IF(Checklist48[[#This Row],[SSGUID]]="",IF(Checklist48[[#This Row],[PIGUID]]="","",INDEX(PIs[[Column1]:[SS]],MATCH(Checklist48[[#This Row],[PIGUID]],PIs[GUID],0),2)),INDEX(PIs[[Column1]:[SS]],MATCH(Checklist48[[#This Row],[SSGUID]],PIs[SSGUID],0),18)),INDEX(PIs[[Column1]:[SS]],MATCH(Checklist48[[#This Row],[SGUID]],PIs[SGUID],0),14))</f>
        <v>FO 03.01 Propagation material</v>
      </c>
      <c r="K43" s="44" t="str">
        <f>IF(Checklist48[[#This Row],[SGUID]]="",IF(Checklist48[[#This Row],[SSGUID]]="",IF(Checklist48[[#This Row],[PIGUID]]="","",INDEX(PIs[[Column1]:[SS]],MATCH(Checklist48[[#This Row],[PIGUID]],PIs[GUID],0),4)),INDEX(PIs[[Column1]:[Ssbody]],MATCH(Checklist48[[#This Row],[SSGUID]],PIs[SSGUID],0),19)),INDEX(PIs[[Column1]:[SS]],MATCH(Checklist48[[#This Row],[SGUID]],PIs[SGUID],0),15))</f>
        <v>-</v>
      </c>
      <c r="L43" s="44" t="str">
        <f>IF(Checklist48[[#This Row],[SGUID]]="",IF(Checklist48[[#This Row],[SSGUID]]="",INDEX(PIs[[Column1]:[SS]],MATCH(Checklist48[[#This Row],[PIGUID]],PIs[GUID],0),6),""),"")</f>
        <v/>
      </c>
      <c r="M43" s="44" t="str">
        <f>IF(Checklist48[[#This Row],[SSGUID]]="",IF(Checklist48[[#This Row],[PIGUID]]="","",INDEX(PIs[[Column1]:[SS]],MATCH(Checklist48[[#This Row],[PIGUID]],PIs[GUID],0),8)),"")</f>
        <v/>
      </c>
      <c r="N43" s="67"/>
      <c r="O43" s="67"/>
      <c r="P43" s="67" t="str">
        <f>IF(Checklist48[[#This Row],[ifna]]="NA","",IF(Checklist48[[#This Row],[RelatedPQ]]=0,"",IF(Checklist48[[#This Row],[RelatedPQ]]="","",IF((INDEX(S2PQ_relational[],MATCH(Checklist48[[#This Row],[PIGUID&amp;NO]],S2PQ_relational[PIGUID &amp; "NO"],0),1))=Checklist48[[#This Row],[PIGUID]],"Not applicable",""))))</f>
        <v/>
      </c>
      <c r="Q43" s="44" t="str">
        <f>IF(Checklist48[[#This Row],[N/A]]="Not Applicable",INDEX(S2PQ[[Step 2 questions]:[Justification]],MATCH(Checklist48[[#This Row],[RelatedPQ]],S2PQ[S2PQGUID],0),3),"")</f>
        <v/>
      </c>
      <c r="R43" s="67"/>
      <c r="S43" s="74"/>
    </row>
    <row r="44" spans="2:19" s="43" customFormat="1" ht="90" x14ac:dyDescent="0.35">
      <c r="B44" s="44"/>
      <c r="C44" s="44"/>
      <c r="D44" s="43">
        <f>IF(Checklist48[[#This Row],[SGUID]]="",IF(Checklist48[[#This Row],[SSGUID]]="",0,1),1)</f>
        <v>0</v>
      </c>
      <c r="E44" s="44" t="s">
        <v>187</v>
      </c>
      <c r="F44" s="44" t="str">
        <f>_xlfn.IFNA(Checklist48[[#This Row],[RelatedPQ]],"NA")</f>
        <v>NA</v>
      </c>
      <c r="G44" s="44" t="e">
        <f>IF(Checklist48[[#This Row],[PIGUID]]="","",INDEX(S2PQ_relational[],MATCH(Checklist48[[#This Row],[PIGUID&amp;NO]],S2PQ_relational[PIGUID &amp; "NO"],0),2))</f>
        <v>#N/A</v>
      </c>
      <c r="H44" s="44" t="str">
        <f>Checklist48[[#This Row],[PIGUID]]&amp;"NO"</f>
        <v>1WNmWLNaDCwYc8SL3uiN9ENO</v>
      </c>
      <c r="I44" s="44" t="b">
        <f>IF(Checklist48[[#This Row],[PIGUID]]="","",INDEX(PIs[NA Exempt],MATCH(Checklist48[[#This Row],[PIGUID]],PIs[GUID],0),1))</f>
        <v>0</v>
      </c>
      <c r="J44" s="44" t="str">
        <f>IF(Checklist48[[#This Row],[SGUID]]="",IF(Checklist48[[#This Row],[SSGUID]]="",IF(Checklist48[[#This Row],[PIGUID]]="","",INDEX(PIs[[Column1]:[SS]],MATCH(Checklist48[[#This Row],[PIGUID]],PIs[GUID],0),2)),INDEX(PIs[[Column1]:[SS]],MATCH(Checklist48[[#This Row],[SSGUID]],PIs[SSGUID],0),18)),INDEX(PIs[[Column1]:[SS]],MATCH(Checklist48[[#This Row],[SGUID]],PIs[SGUID],0),14))</f>
        <v>FO 03.01.01</v>
      </c>
      <c r="K44"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materials are obtained in compliance with variety registration laws, where applicable.</v>
      </c>
      <c r="L44" s="44" t="str">
        <f>IF(Checklist48[[#This Row],[SGUID]]="",IF(Checklist48[[#This Row],[SSGUID]]="",INDEX(PIs[[Column1]:[SS]],MATCH(Checklist48[[#This Row],[PIGUID]],PIs[GUID],0),6),""),"")</f>
        <v>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v>
      </c>
      <c r="M44" s="44" t="str">
        <f>IF(Checklist48[[#This Row],[SSGUID]]="",IF(Checklist48[[#This Row],[PIGUID]]="","",INDEX(PIs[[Column1]:[SS]],MATCH(Checklist48[[#This Row],[PIGUID]],PIs[GUID],0),8)),"")</f>
        <v>Major Must</v>
      </c>
      <c r="N44" s="67"/>
      <c r="O44" s="67"/>
      <c r="P44" s="67" t="str">
        <f>IF(Checklist48[[#This Row],[ifna]]="NA","",IF(Checklist48[[#This Row],[RelatedPQ]]=0,"",IF(Checklist48[[#This Row],[RelatedPQ]]="","",IF((INDEX(S2PQ_relational[],MATCH(Checklist48[[#This Row],[PIGUID&amp;NO]],S2PQ_relational[PIGUID &amp; "NO"],0),1))=Checklist48[[#This Row],[PIGUID]],"Not applicable",""))))</f>
        <v/>
      </c>
      <c r="Q44" s="44" t="str">
        <f>IF(Checklist48[[#This Row],[N/A]]="Not Applicable",INDEX(S2PQ[[Step 2 questions]:[Justification]],MATCH(Checklist48[[#This Row],[RelatedPQ]],S2PQ[S2PQGUID],0),3),"")</f>
        <v/>
      </c>
      <c r="R44" s="67"/>
      <c r="S44" s="74"/>
    </row>
    <row r="45" spans="2:19" s="43" customFormat="1" ht="199.25" customHeight="1" x14ac:dyDescent="0.35">
      <c r="B45" s="44"/>
      <c r="C45" s="44"/>
      <c r="D45" s="43">
        <f>IF(Checklist48[[#This Row],[SGUID]]="",IF(Checklist48[[#This Row],[SSGUID]]="",0,1),1)</f>
        <v>0</v>
      </c>
      <c r="E45" s="44" t="s">
        <v>428</v>
      </c>
      <c r="F45" s="44" t="str">
        <f>_xlfn.IFNA(Checklist48[[#This Row],[RelatedPQ]],"NA")</f>
        <v>NA</v>
      </c>
      <c r="G45" s="44" t="e">
        <f>IF(Checklist48[[#This Row],[PIGUID]]="","",INDEX(S2PQ_relational[],MATCH(Checklist48[[#This Row],[PIGUID&amp;NO]],S2PQ_relational[PIGUID &amp; "NO"],0),2))</f>
        <v>#N/A</v>
      </c>
      <c r="H45" s="44" t="str">
        <f>Checklist48[[#This Row],[PIGUID]]&amp;"NO"</f>
        <v>5upjI0ZtTQomHG812FtHPbNO</v>
      </c>
      <c r="I45" s="44" t="b">
        <f>IF(Checklist48[[#This Row],[PIGUID]]="","",INDEX(PIs[NA Exempt],MATCH(Checklist48[[#This Row],[PIGUID]],PIs[GUID],0),1))</f>
        <v>0</v>
      </c>
      <c r="J45" s="44" t="str">
        <f>IF(Checklist48[[#This Row],[SGUID]]="",IF(Checklist48[[#This Row],[SSGUID]]="",IF(Checklist48[[#This Row],[PIGUID]]="","",INDEX(PIs[[Column1]:[SS]],MATCH(Checklist48[[#This Row],[PIGUID]],PIs[GUID],0),2)),INDEX(PIs[[Column1]:[SS]],MATCH(Checklist48[[#This Row],[SSGUID]],PIs[SSGUID],0),18)),INDEX(PIs[[Column1]:[SS]],MATCH(Checklist48[[#This Row],[SGUID]],PIs[SGUID],0),14))</f>
        <v>FO 03.01.02</v>
      </c>
      <c r="K45"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materials are obtained in compliance with intellectual property laws.</v>
      </c>
      <c r="L45" s="44" t="str">
        <f>IF(Checklist48[[#This Row],[SGUID]]="",IF(Checklist48[[#This Row],[SSGUID]]="",INDEX(PIs[[Column1]:[SS]],MATCH(Checklist48[[#This Row],[PIGUID]],PIs[GUID],0),6),""),"")</f>
        <v>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v>
      </c>
      <c r="M45" s="44" t="str">
        <f>IF(Checklist48[[#This Row],[SSGUID]]="",IF(Checklist48[[#This Row],[PIGUID]]="","",INDEX(PIs[[Column1]:[SS]],MATCH(Checklist48[[#This Row],[PIGUID]],PIs[GUID],0),8)),"")</f>
        <v>Major Must</v>
      </c>
      <c r="N45" s="67"/>
      <c r="O45" s="67"/>
      <c r="P45" s="67" t="str">
        <f>IF(Checklist48[[#This Row],[ifna]]="NA","",IF(Checklist48[[#This Row],[RelatedPQ]]=0,"",IF(Checklist48[[#This Row],[RelatedPQ]]="","",IF((INDEX(S2PQ_relational[],MATCH(Checklist48[[#This Row],[PIGUID&amp;NO]],S2PQ_relational[PIGUID &amp; "NO"],0),1))=Checklist48[[#This Row],[PIGUID]],"Not applicable",""))))</f>
        <v/>
      </c>
      <c r="Q45" s="44" t="str">
        <f>IF(Checklist48[[#This Row],[N/A]]="Not Applicable",INDEX(S2PQ[[Step 2 questions]:[Justification]],MATCH(Checklist48[[#This Row],[RelatedPQ]],S2PQ[S2PQGUID],0),3),"")</f>
        <v/>
      </c>
      <c r="R45" s="67"/>
      <c r="S45" s="74"/>
    </row>
    <row r="46" spans="2:19" s="43" customFormat="1" ht="154.25" customHeight="1" x14ac:dyDescent="0.35">
      <c r="B46" s="44"/>
      <c r="C46" s="44"/>
      <c r="D46" s="43">
        <f>IF(Checklist48[[#This Row],[SGUID]]="",IF(Checklist48[[#This Row],[SSGUID]]="",0,1),1)</f>
        <v>0</v>
      </c>
      <c r="E46" s="44" t="s">
        <v>434</v>
      </c>
      <c r="F46" s="44" t="str">
        <f>_xlfn.IFNA(Checklist48[[#This Row],[RelatedPQ]],"NA")</f>
        <v>NA</v>
      </c>
      <c r="G46" s="44" t="e">
        <f>IF(Checklist48[[#This Row],[PIGUID]]="","",INDEX(S2PQ_relational[],MATCH(Checklist48[[#This Row],[PIGUID&amp;NO]],S2PQ_relational[PIGUID &amp; "NO"],0),2))</f>
        <v>#N/A</v>
      </c>
      <c r="H46" s="44" t="str">
        <f>Checklist48[[#This Row],[PIGUID]]&amp;"NO"</f>
        <v>3iN0dj8MxhwAmPvSDUtPipNO</v>
      </c>
      <c r="I46" s="44" t="b">
        <f>IF(Checklist48[[#This Row],[PIGUID]]="","",INDEX(PIs[NA Exempt],MATCH(Checklist48[[#This Row],[PIGUID]],PIs[GUID],0),1))</f>
        <v>0</v>
      </c>
      <c r="J46" s="44" t="str">
        <f>IF(Checklist48[[#This Row],[SGUID]]="",IF(Checklist48[[#This Row],[SSGUID]]="",IF(Checklist48[[#This Row],[PIGUID]]="","",INDEX(PIs[[Column1]:[SS]],MATCH(Checklist48[[#This Row],[PIGUID]],PIs[GUID],0),2)),INDEX(PIs[[Column1]:[SS]],MATCH(Checklist48[[#This Row],[SSGUID]],PIs[SSGUID],0),18)),INDEX(PIs[[Column1]:[SS]],MATCH(Checklist48[[#This Row],[SGUID]],PIs[SGUID],0),14))</f>
        <v>FO 03.01.03</v>
      </c>
      <c r="K46" s="44" t="str">
        <f>IF(Checklist48[[#This Row],[SGUID]]="",IF(Checklist48[[#This Row],[SSGUID]]="",IF(Checklist48[[#This Row],[PIGUID]]="","",INDEX(PIs[[Column1]:[SS]],MATCH(Checklist48[[#This Row],[PIGUID]],PIs[GUID],0),4)),INDEX(PIs[[Column1]:[Ssbody]],MATCH(Checklist48[[#This Row],[SSGUID]],PIs[SSGUID],0),19)),INDEX(PIs[[Column1]:[SS]],MATCH(Checklist48[[#This Row],[SGUID]],PIs[SGUID],0),15))</f>
        <v>Plant health quality control systems are implemented and recorded for in-house propagation materials.</v>
      </c>
      <c r="L46" s="44" t="str">
        <f>IF(Checklist48[[#This Row],[SGUID]]="",IF(Checklist48[[#This Row],[SSGUID]]="",INDEX(PIs[[Column1]:[SS]],MATCH(Checklist48[[#This Row],[PIGUID]],PIs[GUID],0),6),""),"")</f>
        <v>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v>
      </c>
      <c r="M46" s="44" t="str">
        <f>IF(Checklist48[[#This Row],[SSGUID]]="",IF(Checklist48[[#This Row],[PIGUID]]="","",INDEX(PIs[[Column1]:[SS]],MATCH(Checklist48[[#This Row],[PIGUID]],PIs[GUID],0),8)),"")</f>
        <v>Minor Must</v>
      </c>
      <c r="N46" s="67"/>
      <c r="O46" s="67"/>
      <c r="P46" s="67" t="str">
        <f>IF(Checklist48[[#This Row],[ifna]]="NA","",IF(Checklist48[[#This Row],[RelatedPQ]]=0,"",IF(Checklist48[[#This Row],[RelatedPQ]]="","",IF((INDEX(S2PQ_relational[],MATCH(Checklist48[[#This Row],[PIGUID&amp;NO]],S2PQ_relational[PIGUID &amp; "NO"],0),1))=Checklist48[[#This Row],[PIGUID]],"Not applicable",""))))</f>
        <v/>
      </c>
      <c r="Q46" s="44" t="str">
        <f>IF(Checklist48[[#This Row],[N/A]]="Not Applicable",INDEX(S2PQ[[Step 2 questions]:[Justification]],MATCH(Checklist48[[#This Row],[RelatedPQ]],S2PQ[S2PQGUID],0),3),"")</f>
        <v/>
      </c>
      <c r="R46" s="67"/>
      <c r="S46" s="74"/>
    </row>
    <row r="47" spans="2:19" s="43" customFormat="1" ht="40" x14ac:dyDescent="0.35">
      <c r="B47" s="44"/>
      <c r="C47" s="44" t="s">
        <v>414</v>
      </c>
      <c r="D47" s="43">
        <f>IF(Checklist48[[#This Row],[SGUID]]="",IF(Checklist48[[#This Row],[SSGUID]]="",0,1),1)</f>
        <v>1</v>
      </c>
      <c r="E47" s="44"/>
      <c r="F47" s="44" t="str">
        <f>_xlfn.IFNA(Checklist48[[#This Row],[RelatedPQ]],"NA")</f>
        <v/>
      </c>
      <c r="G47" s="44" t="str">
        <f>IF(Checklist48[[#This Row],[PIGUID]]="","",INDEX(S2PQ_relational[],MATCH(Checklist48[[#This Row],[PIGUID&amp;NO]],S2PQ_relational[PIGUID &amp; "NO"],0),2))</f>
        <v/>
      </c>
      <c r="H47" s="44" t="str">
        <f>Checklist48[[#This Row],[PIGUID]]&amp;"NO"</f>
        <v>NO</v>
      </c>
      <c r="I47" s="44" t="str">
        <f>IF(Checklist48[[#This Row],[PIGUID]]="","",INDEX(PIs[NA Exempt],MATCH(Checklist48[[#This Row],[PIGUID]],PIs[GUID],0),1))</f>
        <v/>
      </c>
      <c r="J47" s="44" t="str">
        <f>IF(Checklist48[[#This Row],[SGUID]]="",IF(Checklist48[[#This Row],[SSGUID]]="",IF(Checklist48[[#This Row],[PIGUID]]="","",INDEX(PIs[[Column1]:[SS]],MATCH(Checklist48[[#This Row],[PIGUID]],PIs[GUID],0),2)),INDEX(PIs[[Column1]:[SS]],MATCH(Checklist48[[#This Row],[SSGUID]],PIs[SSGUID],0),18)),INDEX(PIs[[Column1]:[SS]],MATCH(Checklist48[[#This Row],[SGUID]],PIs[SGUID],0),14))</f>
        <v>FO 03.02 Chemical treatments and dressings</v>
      </c>
      <c r="K47" s="44" t="str">
        <f>IF(Checklist48[[#This Row],[SGUID]]="",IF(Checklist48[[#This Row],[SSGUID]]="",IF(Checklist48[[#This Row],[PIGUID]]="","",INDEX(PIs[[Column1]:[SS]],MATCH(Checklist48[[#This Row],[PIGUID]],PIs[GUID],0),4)),INDEX(PIs[[Column1]:[Ssbody]],MATCH(Checklist48[[#This Row],[SSGUID]],PIs[SSGUID],0),19)),INDEX(PIs[[Column1]:[SS]],MATCH(Checklist48[[#This Row],[SGUID]],PIs[SGUID],0),15))</f>
        <v>-</v>
      </c>
      <c r="L47" s="44" t="str">
        <f>IF(Checklist48[[#This Row],[SGUID]]="",IF(Checklist48[[#This Row],[SSGUID]]="",INDEX(PIs[[Column1]:[SS]],MATCH(Checklist48[[#This Row],[PIGUID]],PIs[GUID],0),6),""),"")</f>
        <v/>
      </c>
      <c r="M47" s="44" t="str">
        <f>IF(Checklist48[[#This Row],[SSGUID]]="",IF(Checklist48[[#This Row],[PIGUID]]="","",INDEX(PIs[[Column1]:[SS]],MATCH(Checklist48[[#This Row],[PIGUID]],PIs[GUID],0),8)),"")</f>
        <v/>
      </c>
      <c r="N47" s="67"/>
      <c r="O47" s="67"/>
      <c r="P47" s="67" t="str">
        <f>IF(Checklist48[[#This Row],[ifna]]="NA","",IF(Checklist48[[#This Row],[RelatedPQ]]=0,"",IF(Checklist48[[#This Row],[RelatedPQ]]="","",IF((INDEX(S2PQ_relational[],MATCH(Checklist48[[#This Row],[PIGUID&amp;NO]],S2PQ_relational[PIGUID &amp; "NO"],0),1))=Checklist48[[#This Row],[PIGUID]],"Not applicable",""))))</f>
        <v/>
      </c>
      <c r="Q47" s="44" t="str">
        <f>IF(Checklist48[[#This Row],[N/A]]="Not Applicable",INDEX(S2PQ[[Step 2 questions]:[Justification]],MATCH(Checklist48[[#This Row],[RelatedPQ]],S2PQ[S2PQGUID],0),3),"")</f>
        <v/>
      </c>
      <c r="R47" s="67"/>
      <c r="S47" s="74"/>
    </row>
    <row r="48" spans="2:19" s="43" customFormat="1" ht="120" x14ac:dyDescent="0.35">
      <c r="B48" s="44"/>
      <c r="C48" s="44"/>
      <c r="D48" s="43">
        <f>IF(Checklist48[[#This Row],[SGUID]]="",IF(Checklist48[[#This Row],[SSGUID]]="",0,1),1)</f>
        <v>0</v>
      </c>
      <c r="E48" s="44" t="s">
        <v>408</v>
      </c>
      <c r="F48" s="44" t="str">
        <f>_xlfn.IFNA(Checklist48[[#This Row],[RelatedPQ]],"NA")</f>
        <v>NA</v>
      </c>
      <c r="G48" s="44" t="e">
        <f>IF(Checklist48[[#This Row],[PIGUID]]="","",INDEX(S2PQ_relational[],MATCH(Checklist48[[#This Row],[PIGUID&amp;NO]],S2PQ_relational[PIGUID &amp; "NO"],0),2))</f>
        <v>#N/A</v>
      </c>
      <c r="H48" s="44" t="str">
        <f>Checklist48[[#This Row],[PIGUID]]&amp;"NO"</f>
        <v>yYfmpzUcjVrVUpET9puirNO</v>
      </c>
      <c r="I48" s="44" t="b">
        <f>IF(Checklist48[[#This Row],[PIGUID]]="","",INDEX(PIs[NA Exempt],MATCH(Checklist48[[#This Row],[PIGUID]],PIs[GUID],0),1))</f>
        <v>0</v>
      </c>
      <c r="J48" s="44" t="str">
        <f>IF(Checklist48[[#This Row],[SGUID]]="",IF(Checklist48[[#This Row],[SSGUID]]="",IF(Checklist48[[#This Row],[PIGUID]]="","",INDEX(PIs[[Column1]:[SS]],MATCH(Checklist48[[#This Row],[PIGUID]],PIs[GUID],0),2)),INDEX(PIs[[Column1]:[SS]],MATCH(Checklist48[[#This Row],[SSGUID]],PIs[SSGUID],0),18)),INDEX(PIs[[Column1]:[SS]],MATCH(Checklist48[[#This Row],[SGUID]],PIs[SGUID],0),14))</f>
        <v>FO 03.02.01</v>
      </c>
      <c r="K48" s="44" t="str">
        <f>IF(Checklist48[[#This Row],[SGUID]]="",IF(Checklist48[[#This Row],[SSGUID]]="",IF(Checklist48[[#This Row],[PIGUID]]="","",INDEX(PIs[[Column1]:[SS]],MATCH(Checklist48[[#This Row],[PIGUID]],PIs[GUID],0),4)),INDEX(PIs[[Column1]:[Ssbody]],MATCH(Checklist48[[#This Row],[SSGUID]],PIs[SSGUID],0),19)),INDEX(PIs[[Column1]:[SS]],MATCH(Checklist48[[#This Row],[SGUID]],PIs[SGUID],0),15))</f>
        <v>Information on chemical treatments is available for purchased propagation materials.</v>
      </c>
      <c r="L48" s="44" t="str">
        <f>IF(Checklist48[[#This Row],[SGUID]]="",IF(Checklist48[[#This Row],[SSGUID]]="",INDEX(PIs[[Column1]:[SS]],MATCH(Checklist48[[#This Row],[PIGUID]],PIs[GUID],0),6),""),"")</f>
        <v>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v>
      </c>
      <c r="M48" s="44" t="str">
        <f>IF(Checklist48[[#This Row],[SSGUID]]="",IF(Checklist48[[#This Row],[PIGUID]]="","",INDEX(PIs[[Column1]:[SS]],MATCH(Checklist48[[#This Row],[PIGUID]],PIs[GUID],0),8)),"")</f>
        <v>Minor Must</v>
      </c>
      <c r="N48" s="67"/>
      <c r="O48" s="67"/>
      <c r="P48" s="67" t="str">
        <f>IF(Checklist48[[#This Row],[ifna]]="NA","",IF(Checklist48[[#This Row],[RelatedPQ]]=0,"",IF(Checklist48[[#This Row],[RelatedPQ]]="","",IF((INDEX(S2PQ_relational[],MATCH(Checklist48[[#This Row],[PIGUID&amp;NO]],S2PQ_relational[PIGUID &amp; "NO"],0),1))=Checklist48[[#This Row],[PIGUID]],"Not applicable",""))))</f>
        <v/>
      </c>
      <c r="Q48" s="44" t="str">
        <f>IF(Checklist48[[#This Row],[N/A]]="Not Applicable",INDEX(S2PQ[[Step 2 questions]:[Justification]],MATCH(Checklist48[[#This Row],[RelatedPQ]],S2PQ[S2PQGUID],0),3),"")</f>
        <v/>
      </c>
      <c r="R48" s="67"/>
      <c r="S48" s="74"/>
    </row>
    <row r="49" spans="2:19" s="43" customFormat="1" ht="155.5" customHeight="1" x14ac:dyDescent="0.35">
      <c r="B49" s="44"/>
      <c r="C49" s="44"/>
      <c r="D49" s="43">
        <f>IF(Checklist48[[#This Row],[SGUID]]="",IF(Checklist48[[#This Row],[SSGUID]]="",0,1),1)</f>
        <v>0</v>
      </c>
      <c r="E49" s="44" t="s">
        <v>422</v>
      </c>
      <c r="F49" s="44" t="str">
        <f>_xlfn.IFNA(Checklist48[[#This Row],[RelatedPQ]],"NA")</f>
        <v>NA</v>
      </c>
      <c r="G49" s="44" t="e">
        <f>IF(Checklist48[[#This Row],[PIGUID]]="","",INDEX(S2PQ_relational[],MATCH(Checklist48[[#This Row],[PIGUID&amp;NO]],S2PQ_relational[PIGUID &amp; "NO"],0),2))</f>
        <v>#N/A</v>
      </c>
      <c r="H49" s="44" t="str">
        <f>Checklist48[[#This Row],[PIGUID]]&amp;"NO"</f>
        <v>3RDU80FZodR5KDkY5DZdlSNO</v>
      </c>
      <c r="I49" s="44" t="b">
        <f>IF(Checklist48[[#This Row],[PIGUID]]="","",INDEX(PIs[NA Exempt],MATCH(Checklist48[[#This Row],[PIGUID]],PIs[GUID],0),1))</f>
        <v>0</v>
      </c>
      <c r="J49" s="44" t="str">
        <f>IF(Checklist48[[#This Row],[SGUID]]="",IF(Checklist48[[#This Row],[SSGUID]]="",IF(Checklist48[[#This Row],[PIGUID]]="","",INDEX(PIs[[Column1]:[SS]],MATCH(Checklist48[[#This Row],[PIGUID]],PIs[GUID],0),2)),INDEX(PIs[[Column1]:[SS]],MATCH(Checklist48[[#This Row],[SSGUID]],PIs[SSGUID],0),18)),INDEX(PIs[[Column1]:[SS]],MATCH(Checklist48[[#This Row],[SGUID]],PIs[SGUID],0),14))</f>
        <v>FO 03.02.02</v>
      </c>
      <c r="K49" s="44" t="str">
        <f>IF(Checklist48[[#This Row],[SGUID]]="",IF(Checklist48[[#This Row],[SSGUID]]="",IF(Checklist48[[#This Row],[PIGUID]]="","",INDEX(PIs[[Column1]:[SS]],MATCH(Checklist48[[#This Row],[PIGUID]],PIs[GUID],0),4)),INDEX(PIs[[Column1]:[Ssbody]],MATCH(Checklist48[[#This Row],[SSGUID]],PIs[SSGUID],0),19)),INDEX(PIs[[Column1]:[SS]],MATCH(Checklist48[[#This Row],[SGUID]],PIs[SGUID],0),15))</f>
        <v>Up-to-date records on all chemical treatments applied on in-house propagation materials are available.</v>
      </c>
      <c r="L49" s="44" t="str">
        <f>IF(Checklist48[[#This Row],[SGUID]]="",IF(Checklist48[[#This Row],[SSGUID]]="",INDEX(PIs[[Column1]:[SS]],MATCH(Checklist48[[#This Row],[PIGUID]],PIs[GUID],0),6),""),"")</f>
        <v>Records of all plant protection product (PPP) treatments applied during the plant propagation period for in-house plant nursery propagation shall be available and include:
- Location
- Date
- Trade name and active ingredient of each product
- Name of applicator
- Justification for application
- Quantity
- Machinery used
This principle and the respective criteria apply primarily to short cycle crops and would not apply to most trees, where propagation and active production are separated by longer periods of time.</v>
      </c>
      <c r="M49" s="44" t="str">
        <f>IF(Checklist48[[#This Row],[SSGUID]]="",IF(Checklist48[[#This Row],[PIGUID]]="","",INDEX(PIs[[Column1]:[SS]],MATCH(Checklist48[[#This Row],[PIGUID]],PIs[GUID],0),8)),"")</f>
        <v>Major Must</v>
      </c>
      <c r="N49" s="67"/>
      <c r="O49" s="67"/>
      <c r="P49" s="67" t="str">
        <f>IF(Checklist48[[#This Row],[ifna]]="NA","",IF(Checklist48[[#This Row],[RelatedPQ]]=0,"",IF(Checklist48[[#This Row],[RelatedPQ]]="","",IF((INDEX(S2PQ_relational[],MATCH(Checklist48[[#This Row],[PIGUID&amp;NO]],S2PQ_relational[PIGUID &amp; "NO"],0),1))=Checklist48[[#This Row],[PIGUID]],"Not applicable",""))))</f>
        <v/>
      </c>
      <c r="Q49" s="44" t="str">
        <f>IF(Checklist48[[#This Row],[N/A]]="Not Applicable",INDEX(S2PQ[[Step 2 questions]:[Justification]],MATCH(Checklist48[[#This Row],[RelatedPQ]],S2PQ[S2PQGUID],0),3),"")</f>
        <v/>
      </c>
      <c r="R49" s="67"/>
      <c r="S49" s="74"/>
    </row>
    <row r="50" spans="2:19" s="43" customFormat="1" ht="40" x14ac:dyDescent="0.35">
      <c r="B50" s="44"/>
      <c r="C50" s="44" t="s">
        <v>813</v>
      </c>
      <c r="D50" s="43">
        <f>IF(Checklist48[[#This Row],[SGUID]]="",IF(Checklist48[[#This Row],[SSGUID]]="",0,1),1)</f>
        <v>1</v>
      </c>
      <c r="E50" s="44"/>
      <c r="F50" s="44" t="str">
        <f>_xlfn.IFNA(Checklist48[[#This Row],[RelatedPQ]],"NA")</f>
        <v/>
      </c>
      <c r="G50" s="44" t="str">
        <f>IF(Checklist48[[#This Row],[PIGUID]]="","",INDEX(S2PQ_relational[],MATCH(Checklist48[[#This Row],[PIGUID&amp;NO]],S2PQ_relational[PIGUID &amp; "NO"],0),2))</f>
        <v/>
      </c>
      <c r="H50" s="44" t="str">
        <f>Checklist48[[#This Row],[PIGUID]]&amp;"NO"</f>
        <v>NO</v>
      </c>
      <c r="I50" s="44" t="str">
        <f>IF(Checklist48[[#This Row],[PIGUID]]="","",INDEX(PIs[NA Exempt],MATCH(Checklist48[[#This Row],[PIGUID]],PIs[GUID],0),1))</f>
        <v/>
      </c>
      <c r="J50" s="44" t="str">
        <f>IF(Checklist48[[#This Row],[SGUID]]="",IF(Checklist48[[#This Row],[SSGUID]]="",IF(Checklist48[[#This Row],[PIGUID]]="","",INDEX(PIs[[Column1]:[SS]],MATCH(Checklist48[[#This Row],[PIGUID]],PIs[GUID],0),2)),INDEX(PIs[[Column1]:[SS]],MATCH(Checklist48[[#This Row],[SSGUID]],PIs[SSGUID],0),18)),INDEX(PIs[[Column1]:[SS]],MATCH(Checklist48[[#This Row],[SGUID]],PIs[SGUID],0),14))</f>
        <v>FO 03.03 Genetically modified organisms</v>
      </c>
      <c r="K50" s="44" t="str">
        <f>IF(Checklist48[[#This Row],[SGUID]]="",IF(Checklist48[[#This Row],[SSGUID]]="",IF(Checklist48[[#This Row],[PIGUID]]="","",INDEX(PIs[[Column1]:[SS]],MATCH(Checklist48[[#This Row],[PIGUID]],PIs[GUID],0),4)),INDEX(PIs[[Column1]:[Ssbody]],MATCH(Checklist48[[#This Row],[SSGUID]],PIs[SSGUID],0),19)),INDEX(PIs[[Column1]:[SS]],MATCH(Checklist48[[#This Row],[SGUID]],PIs[SGUID],0),15))</f>
        <v>-</v>
      </c>
      <c r="L50" s="44" t="str">
        <f>IF(Checklist48[[#This Row],[SGUID]]="",IF(Checklist48[[#This Row],[SSGUID]]="",INDEX(PIs[[Column1]:[SS]],MATCH(Checklist48[[#This Row],[PIGUID]],PIs[GUID],0),6),""),"")</f>
        <v/>
      </c>
      <c r="M50" s="44" t="str">
        <f>IF(Checklist48[[#This Row],[SSGUID]]="",IF(Checklist48[[#This Row],[PIGUID]]="","",INDEX(PIs[[Column1]:[SS]],MATCH(Checklist48[[#This Row],[PIGUID]],PIs[GUID],0),8)),"")</f>
        <v/>
      </c>
      <c r="N50" s="67"/>
      <c r="O50" s="67"/>
      <c r="P50" s="67" t="str">
        <f>IF(Checklist48[[#This Row],[ifna]]="NA","",IF(Checklist48[[#This Row],[RelatedPQ]]=0,"",IF(Checklist48[[#This Row],[RelatedPQ]]="","",IF((INDEX(S2PQ_relational[],MATCH(Checklist48[[#This Row],[PIGUID&amp;NO]],S2PQ_relational[PIGUID &amp; "NO"],0),1))=Checklist48[[#This Row],[PIGUID]],"Not applicable",""))))</f>
        <v/>
      </c>
      <c r="Q50" s="44" t="str">
        <f>IF(Checklist48[[#This Row],[N/A]]="Not Applicable",INDEX(S2PQ[[Step 2 questions]:[Justification]],MATCH(Checklist48[[#This Row],[RelatedPQ]],S2PQ[S2PQGUID],0),3),"")</f>
        <v/>
      </c>
      <c r="R50" s="67"/>
      <c r="S50" s="74"/>
    </row>
    <row r="51" spans="2:19" s="43" customFormat="1" ht="130" x14ac:dyDescent="0.35">
      <c r="B51" s="44"/>
      <c r="C51" s="44"/>
      <c r="D51" s="43">
        <f>IF(Checklist48[[#This Row],[SGUID]]="",IF(Checklist48[[#This Row],[SSGUID]]="",0,1),1)</f>
        <v>0</v>
      </c>
      <c r="E51" s="44" t="s">
        <v>807</v>
      </c>
      <c r="F51" s="44" t="str">
        <f>_xlfn.IFNA(Checklist48[[#This Row],[RelatedPQ]],"NA")</f>
        <v>NA</v>
      </c>
      <c r="G51" s="44" t="e">
        <f>IF(Checklist48[[#This Row],[PIGUID]]="","",INDEX(S2PQ_relational[],MATCH(Checklist48[[#This Row],[PIGUID&amp;NO]],S2PQ_relational[PIGUID &amp; "NO"],0),2))</f>
        <v>#N/A</v>
      </c>
      <c r="H51" s="44" t="str">
        <f>Checklist48[[#This Row],[PIGUID]]&amp;"NO"</f>
        <v>5oCkXTJdFGwstXYPbMisckNO</v>
      </c>
      <c r="I51" s="44" t="b">
        <f>IF(Checklist48[[#This Row],[PIGUID]]="","",INDEX(PIs[NA Exempt],MATCH(Checklist48[[#This Row],[PIGUID]],PIs[GUID],0),1))</f>
        <v>0</v>
      </c>
      <c r="J51" s="44" t="str">
        <f>IF(Checklist48[[#This Row],[SGUID]]="",IF(Checklist48[[#This Row],[SSGUID]]="",IF(Checklist48[[#This Row],[PIGUID]]="","",INDEX(PIs[[Column1]:[SS]],MATCH(Checklist48[[#This Row],[PIGUID]],PIs[GUID],0),2)),INDEX(PIs[[Column1]:[SS]],MATCH(Checklist48[[#This Row],[SSGUID]],PIs[SSGUID],0),18)),INDEX(PIs[[Column1]:[SS]],MATCH(Checklist48[[#This Row],[SGUID]],PIs[SGUID],0),14))</f>
        <v>FO 03.03.01</v>
      </c>
      <c r="K51" s="44" t="str">
        <f>IF(Checklist48[[#This Row],[SGUID]]="",IF(Checklist48[[#This Row],[SSGUID]]="",IF(Checklist48[[#This Row],[PIGUID]]="","",INDEX(PIs[[Column1]:[SS]],MATCH(Checklist48[[#This Row],[PIGUID]],PIs[GUID],0),4)),INDEX(PIs[[Column1]:[Ssbody]],MATCH(Checklist48[[#This Row],[SSGUID]],PIs[SSGUID],0),19)),INDEX(PIs[[Column1]:[SS]],MATCH(Checklist48[[#This Row],[SGUID]],PIs[SGUID],0),15))</f>
        <v>Growing of genetically modified crops and/or trials is subject to the prevailing regulations in the country of production.</v>
      </c>
      <c r="L51" s="44" t="str">
        <f>IF(Checklist48[[#This Row],[SGUID]]="",IF(Checklist48[[#This Row],[SSGUID]]="",INDEX(PIs[[Column1]:[SS]],MATCH(Checklist48[[#This Row],[PIGUID]],PIs[GUID],0),6),""),"")</f>
        <v>The producer shall have a copy of the legislation applicable in the country of production and comply accordingly. Records shall be kept of the specific modification and/or the unique identifier. Specific husbandry and management advice shall be obtained.</v>
      </c>
      <c r="M51" s="44" t="str">
        <f>IF(Checklist48[[#This Row],[SSGUID]]="",IF(Checklist48[[#This Row],[PIGUID]]="","",INDEX(PIs[[Column1]:[SS]],MATCH(Checklist48[[#This Row],[PIGUID]],PIs[GUID],0),8)),"")</f>
        <v>Major Must</v>
      </c>
      <c r="N51" s="67"/>
      <c r="O51" s="67"/>
      <c r="P51" s="67" t="str">
        <f>IF(Checklist48[[#This Row],[ifna]]="NA","",IF(Checklist48[[#This Row],[RelatedPQ]]=0,"",IF(Checklist48[[#This Row],[RelatedPQ]]="","",IF((INDEX(S2PQ_relational[],MATCH(Checklist48[[#This Row],[PIGUID&amp;NO]],S2PQ_relational[PIGUID &amp; "NO"],0),1))=Checklist48[[#This Row],[PIGUID]],"Not applicable",""))))</f>
        <v/>
      </c>
      <c r="Q51" s="44" t="str">
        <f>IF(Checklist48[[#This Row],[N/A]]="Not Applicable",INDEX(S2PQ[[Step 2 questions]:[Justification]],MATCH(Checklist48[[#This Row],[RelatedPQ]],S2PQ[S2PQGUID],0),3),"")</f>
        <v/>
      </c>
      <c r="R51" s="67"/>
      <c r="S51" s="74"/>
    </row>
    <row r="52" spans="2:19" s="43" customFormat="1" ht="130" x14ac:dyDescent="0.35">
      <c r="B52" s="44"/>
      <c r="C52" s="44"/>
      <c r="D52" s="43">
        <f>IF(Checklist48[[#This Row],[SGUID]]="",IF(Checklist48[[#This Row],[SSGUID]]="",0,1),1)</f>
        <v>0</v>
      </c>
      <c r="E52" s="44" t="s">
        <v>983</v>
      </c>
      <c r="F52" s="44" t="str">
        <f>_xlfn.IFNA(Checklist48[[#This Row],[RelatedPQ]],"NA")</f>
        <v>NA</v>
      </c>
      <c r="G52" s="44" t="e">
        <f>IF(Checklist48[[#This Row],[PIGUID]]="","",INDEX(S2PQ_relational[],MATCH(Checklist48[[#This Row],[PIGUID&amp;NO]],S2PQ_relational[PIGUID &amp; "NO"],0),2))</f>
        <v>#N/A</v>
      </c>
      <c r="H52" s="44" t="str">
        <f>Checklist48[[#This Row],[PIGUID]]&amp;"NO"</f>
        <v>576nzgttvJJQqI6hrSGTLeNO</v>
      </c>
      <c r="I52" s="44" t="b">
        <f>IF(Checklist48[[#This Row],[PIGUID]]="","",INDEX(PIs[NA Exempt],MATCH(Checklist48[[#This Row],[PIGUID]],PIs[GUID],0),1))</f>
        <v>0</v>
      </c>
      <c r="J52" s="44" t="str">
        <f>IF(Checklist48[[#This Row],[SGUID]]="",IF(Checklist48[[#This Row],[SSGUID]]="",IF(Checklist48[[#This Row],[PIGUID]]="","",INDEX(PIs[[Column1]:[SS]],MATCH(Checklist48[[#This Row],[PIGUID]],PIs[GUID],0),2)),INDEX(PIs[[Column1]:[SS]],MATCH(Checklist48[[#This Row],[SSGUID]],PIs[SSGUID],0),18)),INDEX(PIs[[Column1]:[SS]],MATCH(Checklist48[[#This Row],[SGUID]],PIs[SGUID],0),14))</f>
        <v>FO 03.03.02</v>
      </c>
      <c r="K52" s="44" t="str">
        <f>IF(Checklist48[[#This Row],[SGUID]]="",IF(Checklist48[[#This Row],[SSGUID]]="",IF(Checklist48[[#This Row],[PIGUID]]="","",INDEX(PIs[[Column1]:[SS]],MATCH(Checklist48[[#This Row],[PIGUID]],PIs[GUID],0),4)),INDEX(PIs[[Column1]:[Ssbody]],MATCH(Checklist48[[#This Row],[SSGUID]],PIs[SSGUID],0),19)),INDEX(PIs[[Column1]:[SS]],MATCH(Checklist48[[#This Row],[SGUID]],PIs[SGUID],0),15))</f>
        <v>There is documentation available if the producer grows genetically modified organisms (GMOs).</v>
      </c>
      <c r="L52" s="44" t="str">
        <f>IF(Checklist48[[#This Row],[SGUID]]="",IF(Checklist48[[#This Row],[SSGUID]]="",INDEX(PIs[[Column1]:[SS]],MATCH(Checklist48[[#This Row],[PIGUID]],PIs[GUID],0),6),""),"")</f>
        <v>If genetically modified cultivars and/or products derived from genetic modification are used or grown, records of planting, use, or production of genetically modified cultivars and/or products derived from genetic modification shall be maintained.</v>
      </c>
      <c r="M52" s="44" t="str">
        <f>IF(Checklist48[[#This Row],[SSGUID]]="",IF(Checklist48[[#This Row],[PIGUID]]="","",INDEX(PIs[[Column1]:[SS]],MATCH(Checklist48[[#This Row],[PIGUID]],PIs[GUID],0),8)),"")</f>
        <v>Minor Must</v>
      </c>
      <c r="N52" s="67"/>
      <c r="O52" s="67"/>
      <c r="P52" s="67" t="str">
        <f>IF(Checklist48[[#This Row],[ifna]]="NA","",IF(Checklist48[[#This Row],[RelatedPQ]]=0,"",IF(Checklist48[[#This Row],[RelatedPQ]]="","",IF((INDEX(S2PQ_relational[],MATCH(Checklist48[[#This Row],[PIGUID&amp;NO]],S2PQ_relational[PIGUID &amp; "NO"],0),1))=Checklist48[[#This Row],[PIGUID]],"Not applicable",""))))</f>
        <v/>
      </c>
      <c r="Q52" s="44" t="str">
        <f>IF(Checklist48[[#This Row],[N/A]]="Not Applicable",INDEX(S2PQ[[Step 2 questions]:[Justification]],MATCH(Checklist48[[#This Row],[RelatedPQ]],S2PQ[S2PQGUID],0),3),"")</f>
        <v/>
      </c>
      <c r="R52" s="67"/>
      <c r="S52" s="74"/>
    </row>
    <row r="53" spans="2:19" s="43" customFormat="1" ht="130" x14ac:dyDescent="0.35">
      <c r="B53" s="44"/>
      <c r="C53" s="44"/>
      <c r="D53" s="43">
        <f>IF(Checklist48[[#This Row],[SGUID]]="",IF(Checklist48[[#This Row],[SSGUID]]="",0,1),1)</f>
        <v>0</v>
      </c>
      <c r="E53" s="44" t="s">
        <v>989</v>
      </c>
      <c r="F53" s="44" t="str">
        <f>_xlfn.IFNA(Checklist48[[#This Row],[RelatedPQ]],"NA")</f>
        <v>NA</v>
      </c>
      <c r="G53" s="44" t="e">
        <f>IF(Checklist48[[#This Row],[PIGUID]]="","",INDEX(S2PQ_relational[],MATCH(Checklist48[[#This Row],[PIGUID&amp;NO]],S2PQ_relational[PIGUID &amp; "NO"],0),2))</f>
        <v>#N/A</v>
      </c>
      <c r="H53" s="44" t="str">
        <f>Checklist48[[#This Row],[PIGUID]]&amp;"NO"</f>
        <v>7ifKEcvN3QUCLa7b59iPF5NO</v>
      </c>
      <c r="I53" s="44" t="b">
        <f>IF(Checklist48[[#This Row],[PIGUID]]="","",INDEX(PIs[NA Exempt],MATCH(Checklist48[[#This Row],[PIGUID]],PIs[GUID],0),1))</f>
        <v>0</v>
      </c>
      <c r="J53" s="44" t="str">
        <f>IF(Checklist48[[#This Row],[SGUID]]="",IF(Checklist48[[#This Row],[SSGUID]]="",IF(Checklist48[[#This Row],[PIGUID]]="","",INDEX(PIs[[Column1]:[SS]],MATCH(Checklist48[[#This Row],[PIGUID]],PIs[GUID],0),2)),INDEX(PIs[[Column1]:[SS]],MATCH(Checklist48[[#This Row],[SSGUID]],PIs[SSGUID],0),18)),INDEX(PIs[[Column1]:[SS]],MATCH(Checklist48[[#This Row],[SGUID]],PIs[SGUID],0),14))</f>
        <v>FO 03.03.03</v>
      </c>
      <c r="K53"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producer's direct clients have been informed of the genetically modified organism (GMO) status of the product.</v>
      </c>
      <c r="L53" s="44" t="str">
        <f>IF(Checklist48[[#This Row],[SGUID]]="",IF(Checklist48[[#This Row],[SSGUID]]="",INDEX(PIs[[Column1]:[SS]],MATCH(Checklist48[[#This Row],[PIGUID]],PIs[GUID],0),6),""),"")</f>
        <v>Documented evidence of communication shall be kept and shall allow verification that all products supplied to direct clients meet the agreed requirements.</v>
      </c>
      <c r="M53" s="44" t="str">
        <f>IF(Checklist48[[#This Row],[SSGUID]]="",IF(Checklist48[[#This Row],[PIGUID]]="","",INDEX(PIs[[Column1]:[SS]],MATCH(Checklist48[[#This Row],[PIGUID]],PIs[GUID],0),8)),"")</f>
        <v>Major Must</v>
      </c>
      <c r="N53" s="67"/>
      <c r="O53" s="67"/>
      <c r="P53" s="67" t="str">
        <f>IF(Checklist48[[#This Row],[ifna]]="NA","",IF(Checklist48[[#This Row],[RelatedPQ]]=0,"",IF(Checklist48[[#This Row],[RelatedPQ]]="","",IF((INDEX(S2PQ_relational[],MATCH(Checklist48[[#This Row],[PIGUID&amp;NO]],S2PQ_relational[PIGUID &amp; "NO"],0),1))=Checklist48[[#This Row],[PIGUID]],"Not applicable",""))))</f>
        <v/>
      </c>
      <c r="Q53" s="44" t="str">
        <f>IF(Checklist48[[#This Row],[N/A]]="Not Applicable",INDEX(S2PQ[[Step 2 questions]:[Justification]],MATCH(Checklist48[[#This Row],[RelatedPQ]],S2PQ[S2PQGUID],0),3),"")</f>
        <v/>
      </c>
      <c r="R53" s="67"/>
      <c r="S53" s="74"/>
    </row>
    <row r="54" spans="2:19" s="43" customFormat="1" ht="130" x14ac:dyDescent="0.35">
      <c r="B54" s="44"/>
      <c r="C54" s="44"/>
      <c r="D54" s="43">
        <f>IF(Checklist48[[#This Row],[SGUID]]="",IF(Checklist48[[#This Row],[SSGUID]]="",0,1),1)</f>
        <v>0</v>
      </c>
      <c r="E54" s="44" t="s">
        <v>995</v>
      </c>
      <c r="F54" s="44" t="str">
        <f>_xlfn.IFNA(Checklist48[[#This Row],[RelatedPQ]],"NA")</f>
        <v>NA</v>
      </c>
      <c r="G54" s="44" t="e">
        <f>IF(Checklist48[[#This Row],[PIGUID]]="","",INDEX(S2PQ_relational[],MATCH(Checklist48[[#This Row],[PIGUID&amp;NO]],S2PQ_relational[PIGUID &amp; "NO"],0),2))</f>
        <v>#N/A</v>
      </c>
      <c r="H54" s="44" t="str">
        <f>Checklist48[[#This Row],[PIGUID]]&amp;"NO"</f>
        <v>lOpb0fLvZm9IJJqciS5cpNO</v>
      </c>
      <c r="I54" s="44" t="b">
        <f>IF(Checklist48[[#This Row],[PIGUID]]="","",INDEX(PIs[NA Exempt],MATCH(Checklist48[[#This Row],[PIGUID]],PIs[GUID],0),1))</f>
        <v>0</v>
      </c>
      <c r="J54" s="44" t="str">
        <f>IF(Checklist48[[#This Row],[SGUID]]="",IF(Checklist48[[#This Row],[SSGUID]]="",IF(Checklist48[[#This Row],[PIGUID]]="","",INDEX(PIs[[Column1]:[SS]],MATCH(Checklist48[[#This Row],[PIGUID]],PIs[GUID],0),2)),INDEX(PIs[[Column1]:[SS]],MATCH(Checklist48[[#This Row],[SSGUID]],PIs[SSGUID],0),18)),INDEX(PIs[[Column1]:[SS]],MATCH(Checklist48[[#This Row],[SGUID]],PIs[SGUID],0),14))</f>
        <v>FO 03.03.04</v>
      </c>
      <c r="K54" s="44" t="str">
        <f>IF(Checklist48[[#This Row],[SGUID]]="",IF(Checklist48[[#This Row],[SSGUID]]="",IF(Checklist48[[#This Row],[PIGUID]]="","",INDEX(PIs[[Column1]:[SS]],MATCH(Checklist48[[#This Row],[PIGUID]],PIs[GUID],0),4)),INDEX(PIs[[Column1]:[Ssbody]],MATCH(Checklist48[[#This Row],[SSGUID]],PIs[SSGUID],0),19)),INDEX(PIs[[Column1]:[SS]],MATCH(Checklist48[[#This Row],[SGUID]],PIs[SGUID],0),15))</f>
        <v>A procedure for use and handling of genetically modified (GM) materials is available.</v>
      </c>
      <c r="L54" s="44" t="str">
        <f>IF(Checklist48[[#This Row],[SGUID]]="",IF(Checklist48[[#This Row],[SSGUID]]="",INDEX(PIs[[Column1]:[SS]],MATCH(Checklist48[[#This Row],[PIGUID]],PIs[GUID],0),6),""),"")</f>
        <v>There shall be available a documented procedure that explains how GM materials (crops and trials) are handled and stored to minimize the risk of contamination with conventional materials (such as accidental mixing with adjacent non-GM crops) and to maintain product integrity.</v>
      </c>
      <c r="M54" s="44" t="str">
        <f>IF(Checklist48[[#This Row],[SSGUID]]="",IF(Checklist48[[#This Row],[PIGUID]]="","",INDEX(PIs[[Column1]:[SS]],MATCH(Checklist48[[#This Row],[PIGUID]],PIs[GUID],0),8)),"")</f>
        <v>Minor Must</v>
      </c>
      <c r="N54" s="67"/>
      <c r="O54" s="67"/>
      <c r="P54" s="67" t="str">
        <f>IF(Checklist48[[#This Row],[ifna]]="NA","",IF(Checklist48[[#This Row],[RelatedPQ]]=0,"",IF(Checklist48[[#This Row],[RelatedPQ]]="","",IF((INDEX(S2PQ_relational[],MATCH(Checklist48[[#This Row],[PIGUID&amp;NO]],S2PQ_relational[PIGUID &amp; "NO"],0),1))=Checklist48[[#This Row],[PIGUID]],"Not applicable",""))))</f>
        <v/>
      </c>
      <c r="Q54" s="44" t="str">
        <f>IF(Checklist48[[#This Row],[N/A]]="Not Applicable",INDEX(S2PQ[[Step 2 questions]:[Justification]],MATCH(Checklist48[[#This Row],[RelatedPQ]],S2PQ[S2PQGUID],0),3),"")</f>
        <v/>
      </c>
      <c r="R54" s="67"/>
      <c r="S54" s="74"/>
    </row>
    <row r="55" spans="2:19" s="43" customFormat="1" ht="130" x14ac:dyDescent="0.35">
      <c r="B55" s="44"/>
      <c r="C55" s="44"/>
      <c r="D55" s="43">
        <f>IF(Checklist48[[#This Row],[SGUID]]="",IF(Checklist48[[#This Row],[SSGUID]]="",0,1),1)</f>
        <v>0</v>
      </c>
      <c r="E55" s="44" t="s">
        <v>953</v>
      </c>
      <c r="F55" s="44" t="str">
        <f>_xlfn.IFNA(Checklist48[[#This Row],[RelatedPQ]],"NA")</f>
        <v>NA</v>
      </c>
      <c r="G55" s="44" t="e">
        <f>IF(Checklist48[[#This Row],[PIGUID]]="","",INDEX(S2PQ_relational[],MATCH(Checklist48[[#This Row],[PIGUID&amp;NO]],S2PQ_relational[PIGUID &amp; "NO"],0),2))</f>
        <v>#N/A</v>
      </c>
      <c r="H55" s="44" t="str">
        <f>Checklist48[[#This Row],[PIGUID]]&amp;"NO"</f>
        <v>3Q35u11oCNGGok4GkvdDq8NO</v>
      </c>
      <c r="I55" s="44" t="b">
        <f>IF(Checklist48[[#This Row],[PIGUID]]="","",INDEX(PIs[NA Exempt],MATCH(Checklist48[[#This Row],[PIGUID]],PIs[GUID],0),1))</f>
        <v>0</v>
      </c>
      <c r="J55" s="44" t="str">
        <f>IF(Checklist48[[#This Row],[SGUID]]="",IF(Checklist48[[#This Row],[SSGUID]]="",IF(Checklist48[[#This Row],[PIGUID]]="","",INDEX(PIs[[Column1]:[SS]],MATCH(Checklist48[[#This Row],[PIGUID]],PIs[GUID],0),2)),INDEX(PIs[[Column1]:[SS]],MATCH(Checklist48[[#This Row],[SSGUID]],PIs[SSGUID],0),18)),INDEX(PIs[[Column1]:[SS]],MATCH(Checklist48[[#This Row],[SGUID]],PIs[SGUID],0),14))</f>
        <v>FO 03.03.05</v>
      </c>
      <c r="K55" s="44" t="str">
        <f>IF(Checklist48[[#This Row],[SGUID]]="",IF(Checklist48[[#This Row],[SSGUID]]="",IF(Checklist48[[#This Row],[PIGUID]]="","",INDEX(PIs[[Column1]:[SS]],MATCH(Checklist48[[#This Row],[PIGUID]],PIs[GUID],0),4)),INDEX(PIs[[Column1]:[Ssbody]],MATCH(Checklist48[[#This Row],[SSGUID]],PIs[SSGUID],0),19)),INDEX(PIs[[Column1]:[SS]],MATCH(Checklist48[[#This Row],[SGUID]],PIs[SGUID],0),15))</f>
        <v>Adventitious mixing of genetically modified (GM) crops with conventional crops is avoided.</v>
      </c>
      <c r="L55" s="44" t="str">
        <f>IF(Checklist48[[#This Row],[SGUID]]="",IF(Checklist48[[#This Row],[SSGUID]]="",INDEX(PIs[[Column1]:[SS]],MATCH(Checklist48[[#This Row],[PIGUID]],PIs[GUID],0),6),""),"")</f>
        <v>A visual assessment of the identification of GM crops and the integrity of the storage shall be made.</v>
      </c>
      <c r="M55" s="44" t="str">
        <f>IF(Checklist48[[#This Row],[SSGUID]]="",IF(Checklist48[[#This Row],[PIGUID]]="","",INDEX(PIs[[Column1]:[SS]],MATCH(Checklist48[[#This Row],[PIGUID]],PIs[GUID],0),8)),"")</f>
        <v>Major Must</v>
      </c>
      <c r="N55" s="67"/>
      <c r="O55" s="67"/>
      <c r="P55" s="67" t="str">
        <f>IF(Checklist48[[#This Row],[ifna]]="NA","",IF(Checklist48[[#This Row],[RelatedPQ]]=0,"",IF(Checklist48[[#This Row],[RelatedPQ]]="","",IF((INDEX(S2PQ_relational[],MATCH(Checklist48[[#This Row],[PIGUID&amp;NO]],S2PQ_relational[PIGUID &amp; "NO"],0),1))=Checklist48[[#This Row],[PIGUID]],"Not applicable",""))))</f>
        <v/>
      </c>
      <c r="Q55" s="44" t="str">
        <f>IF(Checklist48[[#This Row],[N/A]]="Not Applicable",INDEX(S2PQ[[Step 2 questions]:[Justification]],MATCH(Checklist48[[#This Row],[RelatedPQ]],S2PQ[S2PQGUID],0),3),"")</f>
        <v/>
      </c>
      <c r="R55" s="67"/>
      <c r="S55" s="74"/>
    </row>
    <row r="56" spans="2:19" s="43" customFormat="1" ht="30" x14ac:dyDescent="0.35">
      <c r="B56" s="44"/>
      <c r="C56" s="44" t="s">
        <v>421</v>
      </c>
      <c r="D56" s="43">
        <f>IF(Checklist48[[#This Row],[SGUID]]="",IF(Checklist48[[#This Row],[SSGUID]]="",0,1),1)</f>
        <v>1</v>
      </c>
      <c r="E56" s="44"/>
      <c r="F56" s="44" t="str">
        <f>_xlfn.IFNA(Checklist48[[#This Row],[RelatedPQ]],"NA")</f>
        <v/>
      </c>
      <c r="G56" s="44" t="str">
        <f>IF(Checklist48[[#This Row],[PIGUID]]="","",INDEX(S2PQ_relational[],MATCH(Checklist48[[#This Row],[PIGUID&amp;NO]],S2PQ_relational[PIGUID &amp; "NO"],0),2))</f>
        <v/>
      </c>
      <c r="H56" s="44" t="str">
        <f>Checklist48[[#This Row],[PIGUID]]&amp;"NO"</f>
        <v>NO</v>
      </c>
      <c r="I56" s="44" t="str">
        <f>IF(Checklist48[[#This Row],[PIGUID]]="","",INDEX(PIs[NA Exempt],MATCH(Checklist48[[#This Row],[PIGUID]],PIs[GUID],0),1))</f>
        <v/>
      </c>
      <c r="J56"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03.04 Transition period </v>
      </c>
      <c r="K56" s="44" t="str">
        <f>IF(Checklist48[[#This Row],[SGUID]]="",IF(Checklist48[[#This Row],[SSGUID]]="",IF(Checklist48[[#This Row],[PIGUID]]="","",INDEX(PIs[[Column1]:[SS]],MATCH(Checklist48[[#This Row],[PIGUID]],PIs[GUID],0),4)),INDEX(PIs[[Column1]:[Ssbody]],MATCH(Checklist48[[#This Row],[SSGUID]],PIs[SSGUID],0),19)),INDEX(PIs[[Column1]:[SS]],MATCH(Checklist48[[#This Row],[SGUID]],PIs[SGUID],0),15))</f>
        <v>-</v>
      </c>
      <c r="L56" s="44" t="str">
        <f>IF(Checklist48[[#This Row],[SGUID]]="",IF(Checklist48[[#This Row],[SSGUID]]="",INDEX(PIs[[Column1]:[SS]],MATCH(Checklist48[[#This Row],[PIGUID]],PIs[GUID],0),6),""),"")</f>
        <v/>
      </c>
      <c r="M56" s="44" t="str">
        <f>IF(Checklist48[[#This Row],[SSGUID]]="",IF(Checklist48[[#This Row],[PIGUID]]="","",INDEX(PIs[[Column1]:[SS]],MATCH(Checklist48[[#This Row],[PIGUID]],PIs[GUID],0),8)),"")</f>
        <v/>
      </c>
      <c r="N56" s="67"/>
      <c r="O56" s="67"/>
      <c r="P56" s="67" t="str">
        <f>IF(Checklist48[[#This Row],[ifna]]="NA","",IF(Checklist48[[#This Row],[RelatedPQ]]=0,"",IF(Checklist48[[#This Row],[RelatedPQ]]="","",IF((INDEX(S2PQ_relational[],MATCH(Checklist48[[#This Row],[PIGUID&amp;NO]],S2PQ_relational[PIGUID &amp; "NO"],0),1))=Checklist48[[#This Row],[PIGUID]],"Not applicable",""))))</f>
        <v/>
      </c>
      <c r="Q56" s="44" t="str">
        <f>IF(Checklist48[[#This Row],[N/A]]="Not Applicable",INDEX(S2PQ[[Step 2 questions]:[Justification]],MATCH(Checklist48[[#This Row],[RelatedPQ]],S2PQ[S2PQGUID],0),3),"")</f>
        <v/>
      </c>
      <c r="R56" s="67"/>
      <c r="S56" s="74"/>
    </row>
    <row r="57" spans="2:19" s="43" customFormat="1" ht="298.25" customHeight="1" x14ac:dyDescent="0.35">
      <c r="B57" s="44"/>
      <c r="C57" s="44"/>
      <c r="D57" s="43">
        <f>IF(Checklist48[[#This Row],[SGUID]]="",IF(Checklist48[[#This Row],[SSGUID]]="",0,1),1)</f>
        <v>0</v>
      </c>
      <c r="E57" s="44" t="s">
        <v>415</v>
      </c>
      <c r="F57" s="44" t="str">
        <f>_xlfn.IFNA(Checklist48[[#This Row],[RelatedPQ]],"NA")</f>
        <v>NA</v>
      </c>
      <c r="G57" s="44" t="e">
        <f>IF(Checklist48[[#This Row],[PIGUID]]="","",INDEX(S2PQ_relational[],MATCH(Checklist48[[#This Row],[PIGUID&amp;NO]],S2PQ_relational[PIGUID &amp; "NO"],0),2))</f>
        <v>#N/A</v>
      </c>
      <c r="H57" s="44" t="str">
        <f>Checklist48[[#This Row],[PIGUID]]&amp;"NO"</f>
        <v>5fY0dHHsLorXcZmofemIZENO</v>
      </c>
      <c r="I57" s="44" t="b">
        <f>IF(Checklist48[[#This Row],[PIGUID]]="","",INDEX(PIs[NA Exempt],MATCH(Checklist48[[#This Row],[PIGUID]],PIs[GUID],0),1))</f>
        <v>0</v>
      </c>
      <c r="J57" s="44" t="str">
        <f>IF(Checklist48[[#This Row],[SGUID]]="",IF(Checklist48[[#This Row],[SSGUID]]="",IF(Checklist48[[#This Row],[PIGUID]]="","",INDEX(PIs[[Column1]:[SS]],MATCH(Checklist48[[#This Row],[PIGUID]],PIs[GUID],0),2)),INDEX(PIs[[Column1]:[SS]],MATCH(Checklist48[[#This Row],[SSGUID]],PIs[SSGUID],0),18)),INDEX(PIs[[Column1]:[SS]],MATCH(Checklist48[[#This Row],[SGUID]],PIs[SGUID],0),14))</f>
        <v>FO 03.04.01</v>
      </c>
      <c r="K57"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 sourced from suppliers who do not have GLOBALG.A.P. certification for plant propagation material, flowers and ornamentals, or an equivalent need to complete a transition period.</v>
      </c>
      <c r="L57" s="44" t="str">
        <f>IF(Checklist48[[#This Row],[SGUID]]="",IF(Checklist48[[#This Row],[SSGUID]]="",INDEX(PIs[[Column1]:[SS]],MATCH(Checklist48[[#This Row],[PIGUID]],PIs[GUID],0),6),""),"")</f>
        <v>Crops shall be grown under the ownership of the producer with GLOBALG.A.P. certification for flowers and ornamentals at least three months before being sold as coming from certified production processes.
In the case where the growing cycle is shorter than three months, the crops shall be grown by the producer for at least two thirds of the growing cycle, and in the case of flowers, growing under the standard’s conditions shall also start before the flower has opened.
The beginning of the growing period is measured from sowing, when the cuttings are planted, or when the plant propagation materials are put in water.
In the case of flower bulbs:
- If flower bulbs are bought to be sold as bulbs, they shall have GLOBALG.A.P. certification for flowers and ornamentals or plant propagation material, or equivalent benchmarked scheme.
- If flower bulbs are bought to produce more bulbs (multiplication), they do not need to have a certification.
- If flower bulbs are bought to produce cut flowers or flowering bulbs (potted plants), they shall be with the producer during the transition period (three months or two thirds of the growing cycle), which in the case of flowering bulbs includes bulb preparation (warm and cold rooms) and greenhouses.
Note: This situation is not considered parallel ownership, and producers do not need to register for it in the GLOBALG.A.P. IT systems.</v>
      </c>
      <c r="M57" s="44" t="str">
        <f>IF(Checklist48[[#This Row],[SSGUID]]="",IF(Checklist48[[#This Row],[PIGUID]]="","",INDEX(PIs[[Column1]:[SS]],MATCH(Checklist48[[#This Row],[PIGUID]],PIs[GUID],0),8)),"")</f>
        <v>Major Must</v>
      </c>
      <c r="N57" s="67"/>
      <c r="O57" s="67"/>
      <c r="P57" s="67" t="str">
        <f>IF(Checklist48[[#This Row],[ifna]]="NA","",IF(Checklist48[[#This Row],[RelatedPQ]]=0,"",IF(Checklist48[[#This Row],[RelatedPQ]]="","",IF((INDEX(S2PQ_relational[],MATCH(Checklist48[[#This Row],[PIGUID&amp;NO]],S2PQ_relational[PIGUID &amp; "NO"],0),1))=Checklist48[[#This Row],[PIGUID]],"Not applicable",""))))</f>
        <v/>
      </c>
      <c r="Q57" s="44" t="str">
        <f>IF(Checklist48[[#This Row],[N/A]]="Not Applicable",INDEX(S2PQ[[Step 2 questions]:[Justification]],MATCH(Checklist48[[#This Row],[RelatedPQ]],S2PQ[S2PQGUID],0),3),"")</f>
        <v/>
      </c>
      <c r="R57" s="67"/>
      <c r="S57" s="74"/>
    </row>
    <row r="58" spans="2:19" s="43" customFormat="1" ht="55.25" customHeight="1" x14ac:dyDescent="0.35">
      <c r="B58" s="44" t="s">
        <v>343</v>
      </c>
      <c r="C58" s="44"/>
      <c r="D58" s="43">
        <f>IF(Checklist48[[#This Row],[SGUID]]="",IF(Checklist48[[#This Row],[SSGUID]]="",0,1),1)</f>
        <v>1</v>
      </c>
      <c r="E58" s="44"/>
      <c r="F58" s="44" t="str">
        <f>_xlfn.IFNA(Checklist48[[#This Row],[RelatedPQ]],"NA")</f>
        <v/>
      </c>
      <c r="G58" s="44" t="str">
        <f>IF(Checklist48[[#This Row],[PIGUID]]="","",INDEX(S2PQ_relational[],MATCH(Checklist48[[#This Row],[PIGUID&amp;NO]],S2PQ_relational[PIGUID &amp; "NO"],0),2))</f>
        <v/>
      </c>
      <c r="H58" s="44" t="str">
        <f>Checklist48[[#This Row],[PIGUID]]&amp;"NO"</f>
        <v>NO</v>
      </c>
      <c r="I58" s="44" t="str">
        <f>IF(Checklist48[[#This Row],[PIGUID]]="","",INDEX(PIs[NA Exempt],MATCH(Checklist48[[#This Row],[PIGUID]],PIs[GUID],0),1))</f>
        <v/>
      </c>
      <c r="J58" s="44" t="str">
        <f>IF(Checklist48[[#This Row],[SGUID]]="",IF(Checklist48[[#This Row],[SSGUID]]="",IF(Checklist48[[#This Row],[PIGUID]]="","",INDEX(PIs[[Column1]:[SS]],MATCH(Checklist48[[#This Row],[PIGUID]],PIs[GUID],0),2)),INDEX(PIs[[Column1]:[SS]],MATCH(Checklist48[[#This Row],[SSGUID]],PIs[SSGUID],0),18)),INDEX(PIs[[Column1]:[SS]],MATCH(Checklist48[[#This Row],[SGUID]],PIs[SGUID],0),14))</f>
        <v>FO 04 SOIL, PLANT NUTRITION, AND FERTILIZERS</v>
      </c>
      <c r="K58" s="44" t="str">
        <f>IF(Checklist48[[#This Row],[SGUID]]="",IF(Checklist48[[#This Row],[SSGUID]]="",IF(Checklist48[[#This Row],[PIGUID]]="","",INDEX(PIs[[Column1]:[SS]],MATCH(Checklist48[[#This Row],[PIGUID]],PIs[GUID],0),4)),INDEX(PIs[[Column1]:[Ssbody]],MATCH(Checklist48[[#This Row],[SSGUID]],PIs[SSGUID],0),19)),INDEX(PIs[[Column1]:[SS]],MATCH(Checklist48[[#This Row],[SGUID]],PIs[SGUID],0),15))</f>
        <v>-</v>
      </c>
      <c r="L58" s="44" t="str">
        <f>IF(Checklist48[[#This Row],[SGUID]]="",IF(Checklist48[[#This Row],[SSGUID]]="",INDEX(PIs[[Column1]:[SS]],MATCH(Checklist48[[#This Row],[PIGUID]],PIs[GUID],0),6),""),"")</f>
        <v/>
      </c>
      <c r="M58" s="44" t="str">
        <f>IF(Checklist48[[#This Row],[SSGUID]]="",IF(Checklist48[[#This Row],[PIGUID]]="","",INDEX(PIs[[Column1]:[SS]],MATCH(Checklist48[[#This Row],[PIGUID]],PIs[GUID],0),8)),"")</f>
        <v/>
      </c>
      <c r="N58" s="67"/>
      <c r="O58" s="67"/>
      <c r="P58" s="67" t="str">
        <f>IF(Checklist48[[#This Row],[ifna]]="NA","",IF(Checklist48[[#This Row],[RelatedPQ]]=0,"",IF(Checklist48[[#This Row],[RelatedPQ]]="","",IF((INDEX(S2PQ_relational[],MATCH(Checklist48[[#This Row],[PIGUID&amp;NO]],S2PQ_relational[PIGUID &amp; "NO"],0),1))=Checklist48[[#This Row],[PIGUID]],"Not applicable",""))))</f>
        <v/>
      </c>
      <c r="Q58" s="44" t="str">
        <f>IF(Checklist48[[#This Row],[N/A]]="Not Applicable",INDEX(S2PQ[[Step 2 questions]:[Justification]],MATCH(Checklist48[[#This Row],[RelatedPQ]],S2PQ[S2PQGUID],0),3),"")</f>
        <v/>
      </c>
      <c r="R58" s="67"/>
      <c r="S58" s="74"/>
    </row>
    <row r="59" spans="2:19" s="43" customFormat="1" ht="40" x14ac:dyDescent="0.35">
      <c r="B59" s="44"/>
      <c r="C59" s="44" t="s">
        <v>533</v>
      </c>
      <c r="D59" s="43">
        <f>IF(Checklist48[[#This Row],[SGUID]]="",IF(Checklist48[[#This Row],[SSGUID]]="",0,1),1)</f>
        <v>1</v>
      </c>
      <c r="E59" s="44"/>
      <c r="F59" s="44" t="str">
        <f>_xlfn.IFNA(Checklist48[[#This Row],[RelatedPQ]],"NA")</f>
        <v/>
      </c>
      <c r="G59" s="44" t="str">
        <f>IF(Checklist48[[#This Row],[PIGUID]]="","",INDEX(S2PQ_relational[],MATCH(Checklist48[[#This Row],[PIGUID&amp;NO]],S2PQ_relational[PIGUID &amp; "NO"],0),2))</f>
        <v/>
      </c>
      <c r="H59" s="44" t="str">
        <f>Checklist48[[#This Row],[PIGUID]]&amp;"NO"</f>
        <v>NO</v>
      </c>
      <c r="I59" s="44" t="str">
        <f>IF(Checklist48[[#This Row],[PIGUID]]="","",INDEX(PIs[NA Exempt],MATCH(Checklist48[[#This Row],[PIGUID]],PIs[GUID],0),1))</f>
        <v/>
      </c>
      <c r="J59"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04.01 Soil conservation
</v>
      </c>
      <c r="K59" s="44" t="str">
        <f>IF(Checklist48[[#This Row],[SGUID]]="",IF(Checklist48[[#This Row],[SSGUID]]="",IF(Checklist48[[#This Row],[PIGUID]]="","",INDEX(PIs[[Column1]:[SS]],MATCH(Checklist48[[#This Row],[PIGUID]],PIs[GUID],0),4)),INDEX(PIs[[Column1]:[Ssbody]],MATCH(Checklist48[[#This Row],[SSGUID]],PIs[SSGUID],0),19)),INDEX(PIs[[Column1]:[SS]],MATCH(Checklist48[[#This Row],[SGUID]],PIs[SGUID],0),15))</f>
        <v>Good soil husbandry ensures the long-term fertility of the soil, aids yield, and contributes to profitability. Not applicable in the case of crops that are not grown directly in soil (hydroponic or potted plants).</v>
      </c>
      <c r="L59" s="44" t="str">
        <f>IF(Checklist48[[#This Row],[SGUID]]="",IF(Checklist48[[#This Row],[SSGUID]]="",INDEX(PIs[[Column1]:[SS]],MATCH(Checklist48[[#This Row],[PIGUID]],PIs[GUID],0),6),""),"")</f>
        <v/>
      </c>
      <c r="M59" s="44" t="str">
        <f>IF(Checklist48[[#This Row],[SSGUID]]="",IF(Checklist48[[#This Row],[PIGUID]]="","",INDEX(PIs[[Column1]:[SS]],MATCH(Checklist48[[#This Row],[PIGUID]],PIs[GUID],0),8)),"")</f>
        <v/>
      </c>
      <c r="N59" s="67"/>
      <c r="O59" s="67"/>
      <c r="P59" s="67" t="str">
        <f>IF(Checklist48[[#This Row],[ifna]]="NA","",IF(Checklist48[[#This Row],[RelatedPQ]]=0,"",IF(Checklist48[[#This Row],[RelatedPQ]]="","",IF((INDEX(S2PQ_relational[],MATCH(Checklist48[[#This Row],[PIGUID&amp;NO]],S2PQ_relational[PIGUID &amp; "NO"],0),1))=Checklist48[[#This Row],[PIGUID]],"Not applicable",""))))</f>
        <v/>
      </c>
      <c r="Q59" s="44" t="str">
        <f>IF(Checklist48[[#This Row],[N/A]]="Not Applicable",INDEX(S2PQ[[Step 2 questions]:[Justification]],MATCH(Checklist48[[#This Row],[RelatedPQ]],S2PQ[S2PQGUID],0),3),"")</f>
        <v/>
      </c>
      <c r="R59" s="67"/>
      <c r="S59" s="74"/>
    </row>
    <row r="60" spans="2:19" s="43" customFormat="1" ht="100" x14ac:dyDescent="0.35">
      <c r="B60" s="44"/>
      <c r="C60" s="44"/>
      <c r="D60" s="43">
        <f>IF(Checklist48[[#This Row],[SGUID]]="",IF(Checklist48[[#This Row],[SSGUID]]="",0,1),1)</f>
        <v>0</v>
      </c>
      <c r="E60" s="44" t="s">
        <v>554</v>
      </c>
      <c r="F60" s="44" t="str">
        <f>_xlfn.IFNA(Checklist48[[#This Row],[RelatedPQ]],"NA")</f>
        <v>NA</v>
      </c>
      <c r="G60" s="44" t="e">
        <f>IF(Checklist48[[#This Row],[PIGUID]]="","",INDEX(S2PQ_relational[],MATCH(Checklist48[[#This Row],[PIGUID&amp;NO]],S2PQ_relational[PIGUID &amp; "NO"],0),2))</f>
        <v>#N/A</v>
      </c>
      <c r="H60" s="44" t="str">
        <f>Checklist48[[#This Row],[PIGUID]]&amp;"NO"</f>
        <v>7i5C0hXneQ9Ts42qUlx9bTNO</v>
      </c>
      <c r="I60" s="44" t="b">
        <f>IF(Checklist48[[#This Row],[PIGUID]]="","",INDEX(PIs[NA Exempt],MATCH(Checklist48[[#This Row],[PIGUID]],PIs[GUID],0),1))</f>
        <v>0</v>
      </c>
      <c r="J60" s="44" t="str">
        <f>IF(Checklist48[[#This Row],[SGUID]]="",IF(Checklist48[[#This Row],[SSGUID]]="",IF(Checklist48[[#This Row],[PIGUID]]="","",INDEX(PIs[[Column1]:[SS]],MATCH(Checklist48[[#This Row],[PIGUID]],PIs[GUID],0),2)),INDEX(PIs[[Column1]:[SS]],MATCH(Checklist48[[#This Row],[SSGUID]],PIs[SSGUID],0),18)),INDEX(PIs[[Column1]:[SS]],MATCH(Checklist48[[#This Row],[SGUID]],PIs[SGUID],0),14))</f>
        <v>FO 04.01.01</v>
      </c>
      <c r="K60" s="44" t="str">
        <f>IF(Checklist48[[#This Row],[SGUID]]="",IF(Checklist48[[#This Row],[SSGUID]]="",IF(Checklist48[[#This Row],[PIGUID]]="","",INDEX(PIs[[Column1]:[SS]],MATCH(Checklist48[[#This Row],[PIGUID]],PIs[GUID],0),4)),INDEX(PIs[[Column1]:[Ssbody]],MATCH(Checklist48[[#This Row],[SSGUID]],PIs[SSGUID],0),19)),INDEX(PIs[[Column1]:[SS]],MATCH(Checklist48[[#This Row],[SGUID]],PIs[SGUID],0),15))</f>
        <v>Crop rotation for annual crops is implemented, where feasible.</v>
      </c>
      <c r="L60" s="44" t="str">
        <f>IF(Checklist48[[#This Row],[SGUID]]="",IF(Checklist48[[#This Row],[SSGUID]]="",INDEX(PIs[[Column1]:[SS]],MATCH(Checklist48[[#This Row],[PIGUID]],PIs[GUID],0),6),""),"")</f>
        <v>When rotations of annual crops to improve soil structure and minimize soil-borne pests and diseases are carried out, this shall be verifiable from planting dates or crop or field records. Records shall exist for the previous two-year rotation.</v>
      </c>
      <c r="M60" s="44" t="str">
        <f>IF(Checklist48[[#This Row],[SSGUID]]="",IF(Checklist48[[#This Row],[PIGUID]]="","",INDEX(PIs[[Column1]:[SS]],MATCH(Checklist48[[#This Row],[PIGUID]],PIs[GUID],0),8)),"")</f>
        <v>Minor Must</v>
      </c>
      <c r="N60" s="67"/>
      <c r="O60" s="67"/>
      <c r="P60" s="67" t="str">
        <f>IF(Checklist48[[#This Row],[ifna]]="NA","",IF(Checklist48[[#This Row],[RelatedPQ]]=0,"",IF(Checklist48[[#This Row],[RelatedPQ]]="","",IF((INDEX(S2PQ_relational[],MATCH(Checklist48[[#This Row],[PIGUID&amp;NO]],S2PQ_relational[PIGUID &amp; "NO"],0),1))=Checklist48[[#This Row],[PIGUID]],"Not applicable",""))))</f>
        <v/>
      </c>
      <c r="Q60" s="44" t="str">
        <f>IF(Checklist48[[#This Row],[N/A]]="Not Applicable",INDEX(S2PQ[[Step 2 questions]:[Justification]],MATCH(Checklist48[[#This Row],[RelatedPQ]],S2PQ[S2PQGUID],0),3),"")</f>
        <v/>
      </c>
      <c r="R60" s="67"/>
      <c r="S60" s="74"/>
    </row>
    <row r="61" spans="2:19" s="43" customFormat="1" ht="100" x14ac:dyDescent="0.35">
      <c r="B61" s="44"/>
      <c r="C61" s="44"/>
      <c r="D61" s="43">
        <f>IF(Checklist48[[#This Row],[SGUID]]="",IF(Checklist48[[#This Row],[SSGUID]]="",0,1),1)</f>
        <v>0</v>
      </c>
      <c r="E61" s="44" t="s">
        <v>534</v>
      </c>
      <c r="F61" s="44" t="str">
        <f>_xlfn.IFNA(Checklist48[[#This Row],[RelatedPQ]],"NA")</f>
        <v>NA</v>
      </c>
      <c r="G61" s="44" t="e">
        <f>IF(Checklist48[[#This Row],[PIGUID]]="","",INDEX(S2PQ_relational[],MATCH(Checklist48[[#This Row],[PIGUID&amp;NO]],S2PQ_relational[PIGUID &amp; "NO"],0),2))</f>
        <v>#N/A</v>
      </c>
      <c r="H61" s="44" t="str">
        <f>Checklist48[[#This Row],[PIGUID]]&amp;"NO"</f>
        <v>6A3ffduopCYBDPs2ia3uU2NO</v>
      </c>
      <c r="I61" s="44" t="b">
        <f>IF(Checklist48[[#This Row],[PIGUID]]="","",INDEX(PIs[NA Exempt],MATCH(Checklist48[[#This Row],[PIGUID]],PIs[GUID],0),1))</f>
        <v>0</v>
      </c>
      <c r="J61" s="44" t="str">
        <f>IF(Checklist48[[#This Row],[SGUID]]="",IF(Checklist48[[#This Row],[SSGUID]]="",IF(Checklist48[[#This Row],[PIGUID]]="","",INDEX(PIs[[Column1]:[SS]],MATCH(Checklist48[[#This Row],[PIGUID]],PIs[GUID],0),2)),INDEX(PIs[[Column1]:[SS]],MATCH(Checklist48[[#This Row],[SSGUID]],PIs[SSGUID],0),18)),INDEX(PIs[[Column1]:[SS]],MATCH(Checklist48[[#This Row],[SGUID]],PIs[SGUID],0),14))</f>
        <v>FO 04.01.02</v>
      </c>
      <c r="K61" s="44" t="str">
        <f>IF(Checklist48[[#This Row],[SGUID]]="",IF(Checklist48[[#This Row],[SSGUID]]="",IF(Checklist48[[#This Row],[PIGUID]]="","",INDEX(PIs[[Column1]:[SS]],MATCH(Checklist48[[#This Row],[PIGUID]],PIs[GUID],0),4)),INDEX(PIs[[Column1]:[Ssbody]],MATCH(Checklist48[[#This Row],[SSGUID]],PIs[SSGUID],0),19)),INDEX(PIs[[Column1]:[SS]],MATCH(Checklist48[[#This Row],[SGUID]],PIs[SGUID],0),15))</f>
        <v>Techniques have been used to improve or maintain soil structure and avoid soil compaction.</v>
      </c>
      <c r="L61" s="44" t="str">
        <f>IF(Checklist48[[#This Row],[SGUID]]="",IF(Checklist48[[#This Row],[SSGUID]]="",INDEX(PIs[[Column1]:[SS]],MATCH(Checklist48[[#This Row],[PIGUID]],PIs[GUID],0),6),""),"")</f>
        <v>There shall be evidence of the application of techniques (use of deep-rooting green crops, drainage, subsoiling, use of low-pressure tires, tramlines, permanent row marking, etc.) that are suitable for use on the land and, where possible, minimize, isolate, or eliminate soil compaction.</v>
      </c>
      <c r="M61" s="44" t="str">
        <f>IF(Checklist48[[#This Row],[SSGUID]]="",IF(Checklist48[[#This Row],[PIGUID]]="","",INDEX(PIs[[Column1]:[SS]],MATCH(Checklist48[[#This Row],[PIGUID]],PIs[GUID],0),8)),"")</f>
        <v>Minor Must</v>
      </c>
      <c r="N61" s="67"/>
      <c r="O61" s="67"/>
      <c r="P61" s="67" t="str">
        <f>IF(Checklist48[[#This Row],[ifna]]="NA","",IF(Checklist48[[#This Row],[RelatedPQ]]=0,"",IF(Checklist48[[#This Row],[RelatedPQ]]="","",IF((INDEX(S2PQ_relational[],MATCH(Checklist48[[#This Row],[PIGUID&amp;NO]],S2PQ_relational[PIGUID &amp; "NO"],0),1))=Checklist48[[#This Row],[PIGUID]],"Not applicable",""))))</f>
        <v/>
      </c>
      <c r="Q61" s="44" t="str">
        <f>IF(Checklist48[[#This Row],[N/A]]="Not Applicable",INDEX(S2PQ[[Step 2 questions]:[Justification]],MATCH(Checklist48[[#This Row],[RelatedPQ]],S2PQ[S2PQGUID],0),3),"")</f>
        <v/>
      </c>
      <c r="R61" s="67"/>
      <c r="S61" s="74"/>
    </row>
    <row r="62" spans="2:19" s="43" customFormat="1" ht="100" x14ac:dyDescent="0.35">
      <c r="B62" s="44"/>
      <c r="C62" s="44"/>
      <c r="D62" s="43">
        <f>IF(Checklist48[[#This Row],[SGUID]]="",IF(Checklist48[[#This Row],[SSGUID]]="",0,1),1)</f>
        <v>0</v>
      </c>
      <c r="E62" s="44" t="s">
        <v>527</v>
      </c>
      <c r="F62" s="44" t="str">
        <f>_xlfn.IFNA(Checklist48[[#This Row],[RelatedPQ]],"NA")</f>
        <v>NA</v>
      </c>
      <c r="G62" s="44" t="e">
        <f>IF(Checklist48[[#This Row],[PIGUID]]="","",INDEX(S2PQ_relational[],MATCH(Checklist48[[#This Row],[PIGUID&amp;NO]],S2PQ_relational[PIGUID &amp; "NO"],0),2))</f>
        <v>#N/A</v>
      </c>
      <c r="H62" s="44" t="str">
        <f>Checklist48[[#This Row],[PIGUID]]&amp;"NO"</f>
        <v>2AkWRCSbZwSgg3JGSyni9qNO</v>
      </c>
      <c r="I62" s="44" t="b">
        <f>IF(Checklist48[[#This Row],[PIGUID]]="","",INDEX(PIs[NA Exempt],MATCH(Checklist48[[#This Row],[PIGUID]],PIs[GUID],0),1))</f>
        <v>0</v>
      </c>
      <c r="J62" s="44" t="str">
        <f>IF(Checklist48[[#This Row],[SGUID]]="",IF(Checklist48[[#This Row],[SSGUID]]="",IF(Checklist48[[#This Row],[PIGUID]]="","",INDEX(PIs[[Column1]:[SS]],MATCH(Checklist48[[#This Row],[PIGUID]],PIs[GUID],0),2)),INDEX(PIs[[Column1]:[SS]],MATCH(Checklist48[[#This Row],[SSGUID]],PIs[SSGUID],0),18)),INDEX(PIs[[Column1]:[SS]],MATCH(Checklist48[[#This Row],[SGUID]],PIs[SGUID],0),14))</f>
        <v>FO 04.01.03</v>
      </c>
      <c r="K62"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techniques to reduce the possibility of soil erosion.</v>
      </c>
      <c r="L62" s="44" t="str">
        <f>IF(Checklist48[[#This Row],[SGUID]]="",IF(Checklist48[[#This Row],[SSGUID]]="",INDEX(PIs[[Column1]:[SS]],MATCH(Checklist48[[#This Row],[PIGUID]],PIs[GUID],0),6),""),"")</f>
        <v>There shall be evidence of control practices and remedial measures (mulching, crossline techniques on slopes, drains, sowing grass or green fertilizers, trees and shrubs on the borders of sites, etc.) to minimize soil erosion (from water, wind, etc.).</v>
      </c>
      <c r="M62" s="44" t="str">
        <f>IF(Checklist48[[#This Row],[SSGUID]]="",IF(Checklist48[[#This Row],[PIGUID]]="","",INDEX(PIs[[Column1]:[SS]],MATCH(Checklist48[[#This Row],[PIGUID]],PIs[GUID],0),8)),"")</f>
        <v>Minor Must</v>
      </c>
      <c r="N62" s="67"/>
      <c r="O62" s="67"/>
      <c r="P62" s="67" t="str">
        <f>IF(Checklist48[[#This Row],[ifna]]="NA","",IF(Checklist48[[#This Row],[RelatedPQ]]=0,"",IF(Checklist48[[#This Row],[RelatedPQ]]="","",IF((INDEX(S2PQ_relational[],MATCH(Checklist48[[#This Row],[PIGUID&amp;NO]],S2PQ_relational[PIGUID &amp; "NO"],0),1))=Checklist48[[#This Row],[PIGUID]],"Not applicable",""))))</f>
        <v/>
      </c>
      <c r="Q62" s="44" t="str">
        <f>IF(Checklist48[[#This Row],[N/A]]="Not Applicable",INDEX(S2PQ[[Step 2 questions]:[Justification]],MATCH(Checklist48[[#This Row],[RelatedPQ]],S2PQ[S2PQGUID],0),3),"")</f>
        <v/>
      </c>
      <c r="R62" s="67"/>
      <c r="S62" s="74"/>
    </row>
    <row r="63" spans="2:19" s="43" customFormat="1" ht="30" x14ac:dyDescent="0.35">
      <c r="B63" s="44"/>
      <c r="C63" s="44"/>
      <c r="D63" s="43">
        <f>IF(Checklist48[[#This Row],[SGUID]]="",IF(Checklist48[[#This Row],[SSGUID]]="",0,1),1)</f>
        <v>0</v>
      </c>
      <c r="E63" s="44" t="s">
        <v>745</v>
      </c>
      <c r="F63" s="44" t="str">
        <f>_xlfn.IFNA(Checklist48[[#This Row],[RelatedPQ]],"NA")</f>
        <v>NA</v>
      </c>
      <c r="G63" s="44" t="e">
        <f>IF(Checklist48[[#This Row],[PIGUID]]="","",INDEX(S2PQ_relational[],MATCH(Checklist48[[#This Row],[PIGUID&amp;NO]],S2PQ_relational[PIGUID &amp; "NO"],0),2))</f>
        <v>#N/A</v>
      </c>
      <c r="H63" s="44" t="str">
        <f>Checklist48[[#This Row],[PIGUID]]&amp;"NO"</f>
        <v>2JLTaxEQZoExPs4ZEIRNKINO</v>
      </c>
      <c r="I63" s="44" t="b">
        <f>IF(Checklist48[[#This Row],[PIGUID]]="","",INDEX(PIs[NA Exempt],MATCH(Checklist48[[#This Row],[PIGUID]],PIs[GUID],0),1))</f>
        <v>0</v>
      </c>
      <c r="J63" s="44" t="str">
        <f>IF(Checklist48[[#This Row],[SGUID]]="",IF(Checklist48[[#This Row],[SSGUID]]="",IF(Checklist48[[#This Row],[PIGUID]]="","",INDEX(PIs[[Column1]:[SS]],MATCH(Checklist48[[#This Row],[PIGUID]],PIs[GUID],0),2)),INDEX(PIs[[Column1]:[SS]],MATCH(Checklist48[[#This Row],[SSGUID]],PIs[SSGUID],0),18)),INDEX(PIs[[Column1]:[SS]],MATCH(Checklist48[[#This Row],[SGUID]],PIs[SGUID],0),14))</f>
        <v>FO 04.01.04</v>
      </c>
      <c r="K63"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keeps records of sowing/planting dates.</v>
      </c>
      <c r="L63" s="44" t="str">
        <f>IF(Checklist48[[#This Row],[SGUID]]="",IF(Checklist48[[#This Row],[SSGUID]]="",INDEX(PIs[[Column1]:[SS]],MATCH(Checklist48[[#This Row],[PIGUID]],PIs[GUID],0),6),""),"")</f>
        <v>Records of sowing/planting dates are kept.</v>
      </c>
      <c r="M63" s="44" t="str">
        <f>IF(Checklist48[[#This Row],[SSGUID]]="",IF(Checklist48[[#This Row],[PIGUID]]="","",INDEX(PIs[[Column1]:[SS]],MATCH(Checklist48[[#This Row],[PIGUID]],PIs[GUID],0),8)),"")</f>
        <v>Recom.</v>
      </c>
      <c r="N63" s="67"/>
      <c r="O63" s="67"/>
      <c r="P63" s="67" t="str">
        <f>IF(Checklist48[[#This Row],[ifna]]="NA","",IF(Checklist48[[#This Row],[RelatedPQ]]=0,"",IF(Checklist48[[#This Row],[RelatedPQ]]="","",IF((INDEX(S2PQ_relational[],MATCH(Checklist48[[#This Row],[PIGUID&amp;NO]],S2PQ_relational[PIGUID &amp; "NO"],0),1))=Checklist48[[#This Row],[PIGUID]],"Not applicable",""))))</f>
        <v/>
      </c>
      <c r="Q63" s="44" t="str">
        <f>IF(Checklist48[[#This Row],[N/A]]="Not Applicable",INDEX(S2PQ[[Step 2 questions]:[Justification]],MATCH(Checklist48[[#This Row],[RelatedPQ]],S2PQ[S2PQGUID],0),3),"")</f>
        <v/>
      </c>
      <c r="R63" s="67"/>
      <c r="S63" s="74"/>
    </row>
    <row r="64" spans="2:19" s="43" customFormat="1" ht="30" x14ac:dyDescent="0.35">
      <c r="B64" s="44"/>
      <c r="C64" s="44" t="s">
        <v>744</v>
      </c>
      <c r="D64" s="43">
        <f>IF(Checklist48[[#This Row],[SGUID]]="",IF(Checklist48[[#This Row],[SSGUID]]="",0,1),1)</f>
        <v>1</v>
      </c>
      <c r="E64" s="44"/>
      <c r="F64" s="44" t="str">
        <f>_xlfn.IFNA(Checklist48[[#This Row],[RelatedPQ]],"NA")</f>
        <v/>
      </c>
      <c r="G64" s="44" t="str">
        <f>IF(Checklist48[[#This Row],[PIGUID]]="","",INDEX(S2PQ_relational[],MATCH(Checklist48[[#This Row],[PIGUID&amp;NO]],S2PQ_relational[PIGUID &amp; "NO"],0),2))</f>
        <v/>
      </c>
      <c r="H64" s="44" t="str">
        <f>Checklist48[[#This Row],[PIGUID]]&amp;"NO"</f>
        <v>NO</v>
      </c>
      <c r="I64" s="44" t="str">
        <f>IF(Checklist48[[#This Row],[PIGUID]]="","",INDEX(PIs[NA Exempt],MATCH(Checklist48[[#This Row],[PIGUID]],PIs[GUID],0),1))</f>
        <v/>
      </c>
      <c r="J64" s="44" t="str">
        <f>IF(Checklist48[[#This Row],[SGUID]]="",IF(Checklist48[[#This Row],[SSGUID]]="",IF(Checklist48[[#This Row],[PIGUID]]="","",INDEX(PIs[[Column1]:[SS]],MATCH(Checklist48[[#This Row],[PIGUID]],PIs[GUID],0),2)),INDEX(PIs[[Column1]:[SS]],MATCH(Checklist48[[#This Row],[SSGUID]],PIs[SSGUID],0),18)),INDEX(PIs[[Column1]:[SS]],MATCH(Checklist48[[#This Row],[SGUID]],PIs[SGUID],0),14))</f>
        <v>FO 04.02 Soil fumigation</v>
      </c>
      <c r="K64" s="44" t="str">
        <f>IF(Checklist48[[#This Row],[SGUID]]="",IF(Checklist48[[#This Row],[SSGUID]]="",IF(Checklist48[[#This Row],[PIGUID]]="","",INDEX(PIs[[Column1]:[SS]],MATCH(Checklist48[[#This Row],[PIGUID]],PIs[GUID],0),4)),INDEX(PIs[[Column1]:[Ssbody]],MATCH(Checklist48[[#This Row],[SSGUID]],PIs[SSGUID],0),19)),INDEX(PIs[[Column1]:[SS]],MATCH(Checklist48[[#This Row],[SGUID]],PIs[SGUID],0),15))</f>
        <v>-</v>
      </c>
      <c r="L64" s="44" t="str">
        <f>IF(Checklist48[[#This Row],[SGUID]]="",IF(Checklist48[[#This Row],[SSGUID]]="",INDEX(PIs[[Column1]:[SS]],MATCH(Checklist48[[#This Row],[PIGUID]],PIs[GUID],0),6),""),"")</f>
        <v/>
      </c>
      <c r="M64" s="44" t="str">
        <f>IF(Checklist48[[#This Row],[SSGUID]]="",IF(Checklist48[[#This Row],[PIGUID]]="","",INDEX(PIs[[Column1]:[SS]],MATCH(Checklist48[[#This Row],[PIGUID]],PIs[GUID],0),8)),"")</f>
        <v/>
      </c>
      <c r="N64" s="67"/>
      <c r="O64" s="67"/>
      <c r="P64" s="67" t="str">
        <f>IF(Checklist48[[#This Row],[ifna]]="NA","",IF(Checklist48[[#This Row],[RelatedPQ]]=0,"",IF(Checklist48[[#This Row],[RelatedPQ]]="","",IF((INDEX(S2PQ_relational[],MATCH(Checklist48[[#This Row],[PIGUID&amp;NO]],S2PQ_relational[PIGUID &amp; "NO"],0),1))=Checklist48[[#This Row],[PIGUID]],"Not applicable",""))))</f>
        <v/>
      </c>
      <c r="Q64" s="44" t="str">
        <f>IF(Checklist48[[#This Row],[N/A]]="Not Applicable",INDEX(S2PQ[[Step 2 questions]:[Justification]],MATCH(Checklist48[[#This Row],[RelatedPQ]],S2PQ[S2PQGUID],0),3),"")</f>
        <v/>
      </c>
      <c r="R64" s="67"/>
      <c r="S64" s="74"/>
    </row>
    <row r="65" spans="2:19" s="43" customFormat="1" ht="100" x14ac:dyDescent="0.35">
      <c r="B65" s="44"/>
      <c r="C65" s="44"/>
      <c r="D65" s="43">
        <f>IF(Checklist48[[#This Row],[SGUID]]="",IF(Checklist48[[#This Row],[SSGUID]]="",0,1),1)</f>
        <v>0</v>
      </c>
      <c r="E65" s="44" t="s">
        <v>738</v>
      </c>
      <c r="F65" s="44" t="str">
        <f>_xlfn.IFNA(Checklist48[[#This Row],[RelatedPQ]],"NA")</f>
        <v>NA</v>
      </c>
      <c r="G65" s="44" t="e">
        <f>IF(Checklist48[[#This Row],[PIGUID]]="","",INDEX(S2PQ_relational[],MATCH(Checklist48[[#This Row],[PIGUID&amp;NO]],S2PQ_relational[PIGUID &amp; "NO"],0),2))</f>
        <v>#N/A</v>
      </c>
      <c r="H65" s="44" t="str">
        <f>Checklist48[[#This Row],[PIGUID]]&amp;"NO"</f>
        <v>3XAgnXz2B2MkrodMxTOllINO</v>
      </c>
      <c r="I65" s="44" t="b">
        <f>IF(Checklist48[[#This Row],[PIGUID]]="","",INDEX(PIs[NA Exempt],MATCH(Checklist48[[#This Row],[PIGUID]],PIs[GUID],0),1))</f>
        <v>0</v>
      </c>
      <c r="J65" s="44" t="str">
        <f>IF(Checklist48[[#This Row],[SGUID]]="",IF(Checklist48[[#This Row],[SSGUID]]="",IF(Checklist48[[#This Row],[PIGUID]]="","",INDEX(PIs[[Column1]:[SS]],MATCH(Checklist48[[#This Row],[PIGUID]],PIs[GUID],0),2)),INDEX(PIs[[Column1]:[SS]],MATCH(Checklist48[[#This Row],[SSGUID]],PIs[SSGUID],0),18)),INDEX(PIs[[Column1]:[SS]],MATCH(Checklist48[[#This Row],[SGUID]],PIs[SGUID],0),14))</f>
        <v>FO 04.02.01</v>
      </c>
      <c r="K65" s="44" t="str">
        <f>IF(Checklist48[[#This Row],[SGUID]]="",IF(Checklist48[[#This Row],[SSGUID]]="",IF(Checklist48[[#This Row],[PIGUID]]="","",INDEX(PIs[[Column1]:[SS]],MATCH(Checklist48[[#This Row],[PIGUID]],PIs[GUID],0),4)),INDEX(PIs[[Column1]:[Ssbody]],MATCH(Checklist48[[#This Row],[SSGUID]],PIs[SSGUID],0),19)),INDEX(PIs[[Column1]:[SS]],MATCH(Checklist48[[#This Row],[SGUID]],PIs[SGUID],0),15))</f>
        <v>There is documented justification for the use of soil fumigants.</v>
      </c>
      <c r="L65" s="44" t="str">
        <f>IF(Checklist48[[#This Row],[SGUID]]="",IF(Checklist48[[#This Row],[SSGUID]]="",INDEX(PIs[[Column1]:[SS]],MATCH(Checklist48[[#This Row],[PIGUID]],PIs[GUID],0),6),""),"")</f>
        <v>There shall be documented evidence and justification for the use of soil fumigants, including targeted problem, location, date, active ingredient, amount, doses, method of application, and operator. Methyl bromide shall never be used.</v>
      </c>
      <c r="M65" s="44" t="str">
        <f>IF(Checklist48[[#This Row],[SSGUID]]="",IF(Checklist48[[#This Row],[PIGUID]]="","",INDEX(PIs[[Column1]:[SS]],MATCH(Checklist48[[#This Row],[PIGUID]],PIs[GUID],0),8)),"")</f>
        <v>Major Must</v>
      </c>
      <c r="N65" s="67"/>
      <c r="O65" s="67"/>
      <c r="P65" s="67" t="str">
        <f>IF(Checklist48[[#This Row],[ifna]]="NA","",IF(Checklist48[[#This Row],[RelatedPQ]]=0,"",IF(Checklist48[[#This Row],[RelatedPQ]]="","",IF((INDEX(S2PQ_relational[],MATCH(Checklist48[[#This Row],[PIGUID&amp;NO]],S2PQ_relational[PIGUID &amp; "NO"],0),1))=Checklist48[[#This Row],[PIGUID]],"Not applicable",""))))</f>
        <v/>
      </c>
      <c r="Q65" s="44" t="str">
        <f>IF(Checklist48[[#This Row],[N/A]]="Not Applicable",INDEX(S2PQ[[Step 2 questions]:[Justification]],MATCH(Checklist48[[#This Row],[RelatedPQ]],S2PQ[S2PQGUID],0),3),"")</f>
        <v/>
      </c>
      <c r="R65" s="67"/>
      <c r="S65" s="74"/>
    </row>
    <row r="66" spans="2:19" s="43" customFormat="1" ht="100" x14ac:dyDescent="0.35">
      <c r="B66" s="44"/>
      <c r="C66" s="44"/>
      <c r="D66" s="43">
        <f>IF(Checklist48[[#This Row],[SGUID]]="",IF(Checklist48[[#This Row],[SSGUID]]="",0,1),1)</f>
        <v>0</v>
      </c>
      <c r="E66" s="44" t="s">
        <v>776</v>
      </c>
      <c r="F66" s="44" t="str">
        <f>_xlfn.IFNA(Checklist48[[#This Row],[RelatedPQ]],"NA")</f>
        <v>NA</v>
      </c>
      <c r="G66" s="44" t="e">
        <f>IF(Checklist48[[#This Row],[PIGUID]]="","",INDEX(S2PQ_relational[],MATCH(Checklist48[[#This Row],[PIGUID&amp;NO]],S2PQ_relational[PIGUID &amp; "NO"],0),2))</f>
        <v>#N/A</v>
      </c>
      <c r="H66" s="44" t="str">
        <f>Checklist48[[#This Row],[PIGUID]]&amp;"NO"</f>
        <v>6PXBd5F7khUis9LNtJ7uMxNO</v>
      </c>
      <c r="I66" s="44" t="b">
        <f>IF(Checklist48[[#This Row],[PIGUID]]="","",INDEX(PIs[NA Exempt],MATCH(Checklist48[[#This Row],[PIGUID]],PIs[GUID],0),1))</f>
        <v>0</v>
      </c>
      <c r="J66" s="44" t="str">
        <f>IF(Checklist48[[#This Row],[SGUID]]="",IF(Checklist48[[#This Row],[SSGUID]]="",IF(Checklist48[[#This Row],[PIGUID]]="","",INDEX(PIs[[Column1]:[SS]],MATCH(Checklist48[[#This Row],[PIGUID]],PIs[GUID],0),2)),INDEX(PIs[[Column1]:[SS]],MATCH(Checklist48[[#This Row],[SSGUID]],PIs[SSGUID],0),18)),INDEX(PIs[[Column1]:[SS]],MATCH(Checklist48[[#This Row],[SGUID]],PIs[SGUID],0),14))</f>
        <v>FO 04.02.02</v>
      </c>
      <c r="K66" s="44" t="str">
        <f>IF(Checklist48[[#This Row],[SGUID]]="",IF(Checklist48[[#This Row],[SSGUID]]="",IF(Checklist48[[#This Row],[PIGUID]]="","",INDEX(PIs[[Column1]:[SS]],MATCH(Checklist48[[#This Row],[PIGUID]],PIs[GUID],0),4)),INDEX(PIs[[Column1]:[Ssbody]],MATCH(Checklist48[[#This Row],[SSGUID]],PIs[SSGUID],0),19)),INDEX(PIs[[Column1]:[SS]],MATCH(Checklist48[[#This Row],[SGUID]],PIs[SGUID],0),15))</f>
        <v>The preplanting interval is complied with.</v>
      </c>
      <c r="L66" s="44" t="str">
        <f>IF(Checklist48[[#This Row],[SGUID]]="",IF(Checklist48[[#This Row],[SSGUID]]="",INDEX(PIs[[Column1]:[SS]],MATCH(Checklist48[[#This Row],[PIGUID]],PIs[GUID],0),6),""),"")</f>
        <v>The preplanting interval shall be recorded.</v>
      </c>
      <c r="M66" s="44" t="str">
        <f>IF(Checklist48[[#This Row],[SSGUID]]="",IF(Checklist48[[#This Row],[PIGUID]]="","",INDEX(PIs[[Column1]:[SS]],MATCH(Checklist48[[#This Row],[PIGUID]],PIs[GUID],0),8)),"")</f>
        <v>Minor Must</v>
      </c>
      <c r="N66" s="67"/>
      <c r="O66" s="67"/>
      <c r="P66" s="67" t="str">
        <f>IF(Checklist48[[#This Row],[ifna]]="NA","",IF(Checklist48[[#This Row],[RelatedPQ]]=0,"",IF(Checklist48[[#This Row],[RelatedPQ]]="","",IF((INDEX(S2PQ_relational[],MATCH(Checklist48[[#This Row],[PIGUID&amp;NO]],S2PQ_relational[PIGUID &amp; "NO"],0),1))=Checklist48[[#This Row],[PIGUID]],"Not applicable",""))))</f>
        <v/>
      </c>
      <c r="Q66" s="44" t="str">
        <f>IF(Checklist48[[#This Row],[N/A]]="Not Applicable",INDEX(S2PQ[[Step 2 questions]:[Justification]],MATCH(Checklist48[[#This Row],[RelatedPQ]],S2PQ[S2PQGUID],0),3),"")</f>
        <v/>
      </c>
      <c r="R66" s="67"/>
      <c r="S66" s="74"/>
    </row>
    <row r="67" spans="2:19" s="43" customFormat="1" ht="100" x14ac:dyDescent="0.35">
      <c r="B67" s="44"/>
      <c r="C67" s="44"/>
      <c r="D67" s="43">
        <f>IF(Checklist48[[#This Row],[SGUID]]="",IF(Checklist48[[#This Row],[SSGUID]]="",0,1),1)</f>
        <v>0</v>
      </c>
      <c r="E67" s="44" t="s">
        <v>751</v>
      </c>
      <c r="F67" s="44" t="str">
        <f>_xlfn.IFNA(Checklist48[[#This Row],[RelatedPQ]],"NA")</f>
        <v>NA</v>
      </c>
      <c r="G67" s="44" t="e">
        <f>IF(Checklist48[[#This Row],[PIGUID]]="","",INDEX(S2PQ_relational[],MATCH(Checklist48[[#This Row],[PIGUID&amp;NO]],S2PQ_relational[PIGUID &amp; "NO"],0),2))</f>
        <v>#N/A</v>
      </c>
      <c r="H67" s="44" t="str">
        <f>Checklist48[[#This Row],[PIGUID]]&amp;"NO"</f>
        <v>6Z0Zehhoet77UdLkNpAK48NO</v>
      </c>
      <c r="I67" s="44" t="b">
        <f>IF(Checklist48[[#This Row],[PIGUID]]="","",INDEX(PIs[NA Exempt],MATCH(Checklist48[[#This Row],[PIGUID]],PIs[GUID],0),1))</f>
        <v>0</v>
      </c>
      <c r="J67" s="44" t="str">
        <f>IF(Checklist48[[#This Row],[SGUID]]="",IF(Checklist48[[#This Row],[SSGUID]]="",IF(Checklist48[[#This Row],[PIGUID]]="","",INDEX(PIs[[Column1]:[SS]],MATCH(Checklist48[[#This Row],[PIGUID]],PIs[GUID],0),2)),INDEX(PIs[[Column1]:[SS]],MATCH(Checklist48[[#This Row],[SSGUID]],PIs[SSGUID],0),18)),INDEX(PIs[[Column1]:[SS]],MATCH(Checklist48[[#This Row],[SGUID]],PIs[SGUID],0),14))</f>
        <v>FO 04.02.03</v>
      </c>
      <c r="K6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explores alternatives to chemical fumigation before resorting to the use of chemical fumigants.</v>
      </c>
      <c r="L67" s="44" t="str">
        <f>IF(Checklist48[[#This Row],[SGUID]]="",IF(Checklist48[[#This Row],[SSGUID]]="",INDEX(PIs[[Column1]:[SS]],MATCH(Checklist48[[#This Row],[PIGUID]],PIs[GUID],0),6),""),"")</f>
        <v>The producer should be able to demonstrate assessment of alternatives to chemical soil fumigation through technical knowledge, documented evidence, or accepted local practice and has implemented them, where feasible.</v>
      </c>
      <c r="M67" s="44" t="str">
        <f>IF(Checklist48[[#This Row],[SSGUID]]="",IF(Checklist48[[#This Row],[PIGUID]]="","",INDEX(PIs[[Column1]:[SS]],MATCH(Checklist48[[#This Row],[PIGUID]],PIs[GUID],0),8)),"")</f>
        <v>Recom.</v>
      </c>
      <c r="N67" s="67"/>
      <c r="O67" s="67"/>
      <c r="P67" s="67" t="str">
        <f>IF(Checklist48[[#This Row],[ifna]]="NA","",IF(Checklist48[[#This Row],[RelatedPQ]]=0,"",IF(Checklist48[[#This Row],[RelatedPQ]]="","",IF((INDEX(S2PQ_relational[],MATCH(Checklist48[[#This Row],[PIGUID&amp;NO]],S2PQ_relational[PIGUID &amp; "NO"],0),1))=Checklist48[[#This Row],[PIGUID]],"Not applicable",""))))</f>
        <v/>
      </c>
      <c r="Q67" s="44" t="str">
        <f>IF(Checklist48[[#This Row],[N/A]]="Not Applicable",INDEX(S2PQ[[Step 2 questions]:[Justification]],MATCH(Checklist48[[#This Row],[RelatedPQ]],S2PQ[S2PQGUID],0),3),"")</f>
        <v/>
      </c>
      <c r="R67" s="67"/>
      <c r="S67" s="74"/>
    </row>
    <row r="68" spans="2:19" s="43" customFormat="1" ht="30" x14ac:dyDescent="0.35">
      <c r="B68" s="44"/>
      <c r="C68" s="44" t="s">
        <v>763</v>
      </c>
      <c r="D68" s="43">
        <f>IF(Checklist48[[#This Row],[SGUID]]="",IF(Checklist48[[#This Row],[SSGUID]]="",0,1),1)</f>
        <v>1</v>
      </c>
      <c r="E68" s="44"/>
      <c r="F68" s="44" t="str">
        <f>_xlfn.IFNA(Checklist48[[#This Row],[RelatedPQ]],"NA")</f>
        <v/>
      </c>
      <c r="G68" s="44" t="str">
        <f>IF(Checklist48[[#This Row],[PIGUID]]="","",INDEX(S2PQ_relational[],MATCH(Checklist48[[#This Row],[PIGUID&amp;NO]],S2PQ_relational[PIGUID &amp; "NO"],0),2))</f>
        <v/>
      </c>
      <c r="H68" s="44" t="str">
        <f>Checklist48[[#This Row],[PIGUID]]&amp;"NO"</f>
        <v>NO</v>
      </c>
      <c r="I68" s="44" t="str">
        <f>IF(Checklist48[[#This Row],[PIGUID]]="","",INDEX(PIs[NA Exempt],MATCH(Checklist48[[#This Row],[PIGUID]],PIs[GUID],0),1))</f>
        <v/>
      </c>
      <c r="J68" s="44" t="str">
        <f>IF(Checklist48[[#This Row],[SGUID]]="",IF(Checklist48[[#This Row],[SSGUID]]="",IF(Checklist48[[#This Row],[PIGUID]]="","",INDEX(PIs[[Column1]:[SS]],MATCH(Checklist48[[#This Row],[PIGUID]],PIs[GUID],0),2)),INDEX(PIs[[Column1]:[SS]],MATCH(Checklist48[[#This Row],[SSGUID]],PIs[SSGUID],0),18)),INDEX(PIs[[Column1]:[SS]],MATCH(Checklist48[[#This Row],[SGUID]],PIs[SGUID],0),14))</f>
        <v>FO 04.03 Substrates</v>
      </c>
      <c r="K68" s="44" t="str">
        <f>IF(Checklist48[[#This Row],[SGUID]]="",IF(Checklist48[[#This Row],[SSGUID]]="",IF(Checklist48[[#This Row],[PIGUID]]="","",INDEX(PIs[[Column1]:[SS]],MATCH(Checklist48[[#This Row],[PIGUID]],PIs[GUID],0),4)),INDEX(PIs[[Column1]:[Ssbody]],MATCH(Checklist48[[#This Row],[SSGUID]],PIs[SSGUID],0),19)),INDEX(PIs[[Column1]:[SS]],MATCH(Checklist48[[#This Row],[SGUID]],PIs[SGUID],0),15))</f>
        <v>-</v>
      </c>
      <c r="L68" s="44" t="str">
        <f>IF(Checklist48[[#This Row],[SGUID]]="",IF(Checklist48[[#This Row],[SSGUID]]="",INDEX(PIs[[Column1]:[SS]],MATCH(Checklist48[[#This Row],[PIGUID]],PIs[GUID],0),6),""),"")</f>
        <v/>
      </c>
      <c r="M68" s="44" t="str">
        <f>IF(Checklist48[[#This Row],[SSGUID]]="",IF(Checklist48[[#This Row],[PIGUID]]="","",INDEX(PIs[[Column1]:[SS]],MATCH(Checklist48[[#This Row],[PIGUID]],PIs[GUID],0),8)),"")</f>
        <v/>
      </c>
      <c r="N68" s="67"/>
      <c r="O68" s="67"/>
      <c r="P68" s="67" t="str">
        <f>IF(Checklist48[[#This Row],[ifna]]="NA","",IF(Checklist48[[#This Row],[RelatedPQ]]=0,"",IF(Checklist48[[#This Row],[RelatedPQ]]="","",IF((INDEX(S2PQ_relational[],MATCH(Checklist48[[#This Row],[PIGUID&amp;NO]],S2PQ_relational[PIGUID &amp; "NO"],0),1))=Checklist48[[#This Row],[PIGUID]],"Not applicable",""))))</f>
        <v/>
      </c>
      <c r="Q68" s="44" t="str">
        <f>IF(Checklist48[[#This Row],[N/A]]="Not Applicable",INDEX(S2PQ[[Step 2 questions]:[Justification]],MATCH(Checklist48[[#This Row],[RelatedPQ]],S2PQ[S2PQGUID],0),3),"")</f>
        <v/>
      </c>
      <c r="R68" s="67"/>
      <c r="S68" s="74"/>
    </row>
    <row r="69" spans="2:19" s="43" customFormat="1" ht="80" x14ac:dyDescent="0.35">
      <c r="B69" s="44"/>
      <c r="C69" s="44"/>
      <c r="D69" s="43">
        <f>IF(Checklist48[[#This Row],[SGUID]]="",IF(Checklist48[[#This Row],[SSGUID]]="",0,1),1)</f>
        <v>0</v>
      </c>
      <c r="E69" s="44" t="s">
        <v>801</v>
      </c>
      <c r="F69" s="44" t="str">
        <f>_xlfn.IFNA(Checklist48[[#This Row],[RelatedPQ]],"NA")</f>
        <v>NA</v>
      </c>
      <c r="G69" s="44" t="e">
        <f>IF(Checklist48[[#This Row],[PIGUID]]="","",INDEX(S2PQ_relational[],MATCH(Checklist48[[#This Row],[PIGUID&amp;NO]],S2PQ_relational[PIGUID &amp; "NO"],0),2))</f>
        <v>#N/A</v>
      </c>
      <c r="H69" s="44" t="str">
        <f>Checklist48[[#This Row],[PIGUID]]&amp;"NO"</f>
        <v>2tv4TW2qPQqZzCJtVpMtXfNO</v>
      </c>
      <c r="I69" s="44" t="b">
        <f>IF(Checklist48[[#This Row],[PIGUID]]="","",INDEX(PIs[NA Exempt],MATCH(Checklist48[[#This Row],[PIGUID]],PIs[GUID],0),1))</f>
        <v>0</v>
      </c>
      <c r="J69" s="44" t="str">
        <f>IF(Checklist48[[#This Row],[SGUID]]="",IF(Checklist48[[#This Row],[SSGUID]]="",IF(Checklist48[[#This Row],[PIGUID]]="","",INDEX(PIs[[Column1]:[SS]],MATCH(Checklist48[[#This Row],[PIGUID]],PIs[GUID],0),2)),INDEX(PIs[[Column1]:[SS]],MATCH(Checklist48[[#This Row],[SSGUID]],PIs[SSGUID],0),18)),INDEX(PIs[[Column1]:[SS]],MATCH(Checklist48[[#This Row],[SGUID]],PIs[SGUID],0),14))</f>
        <v>FO 04.03.01</v>
      </c>
      <c r="K6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participates in substrate recycling.</v>
      </c>
      <c r="L69" s="44" t="str">
        <f>IF(Checklist48[[#This Row],[SGUID]]="",IF(Checklist48[[#This Row],[SSGUID]]="",INDEX(PIs[[Column1]:[SS]],MATCH(Checklist48[[#This Row],[PIGUID]],PIs[GUID],0),6),""),"")</f>
        <v>The producer shall keep records documenting dates and quantities of recycled substrate. Invoices/Loading dockets are acceptable. If there is no participation in an available recycling program, this shall be justified.
Participation in an off-farm recycling program is acceptable.
Not applicable to potted plants that are sold together with the substrate.
“N/A” if there is no waste of substrate.</v>
      </c>
      <c r="M69" s="44" t="str">
        <f>IF(Checklist48[[#This Row],[SSGUID]]="",IF(Checklist48[[#This Row],[PIGUID]]="","",INDEX(PIs[[Column1]:[SS]],MATCH(Checklist48[[#This Row],[PIGUID]],PIs[GUID],0),8)),"")</f>
        <v>Minor Must</v>
      </c>
      <c r="N69" s="67"/>
      <c r="O69" s="67"/>
      <c r="P69" s="67" t="str">
        <f>IF(Checklist48[[#This Row],[ifna]]="NA","",IF(Checklist48[[#This Row],[RelatedPQ]]=0,"",IF(Checklist48[[#This Row],[RelatedPQ]]="","",IF((INDEX(S2PQ_relational[],MATCH(Checklist48[[#This Row],[PIGUID&amp;NO]],S2PQ_relational[PIGUID &amp; "NO"],0),1))=Checklist48[[#This Row],[PIGUID]],"Not applicable",""))))</f>
        <v/>
      </c>
      <c r="Q69" s="44" t="str">
        <f>IF(Checklist48[[#This Row],[N/A]]="Not Applicable",INDEX(S2PQ[[Step 2 questions]:[Justification]],MATCH(Checklist48[[#This Row],[RelatedPQ]],S2PQ[S2PQGUID],0),3),"")</f>
        <v/>
      </c>
      <c r="R69" s="67"/>
      <c r="S69" s="74"/>
    </row>
    <row r="70" spans="2:19" s="43" customFormat="1" ht="180" x14ac:dyDescent="0.35">
      <c r="B70" s="44"/>
      <c r="C70" s="44"/>
      <c r="D70" s="43">
        <f>IF(Checklist48[[#This Row],[SGUID]]="",IF(Checklist48[[#This Row],[SSGUID]]="",0,1),1)</f>
        <v>0</v>
      </c>
      <c r="E70" s="44" t="s">
        <v>788</v>
      </c>
      <c r="F70" s="44" t="str">
        <f>_xlfn.IFNA(Checklist48[[#This Row],[RelatedPQ]],"NA")</f>
        <v>NA</v>
      </c>
      <c r="G70" s="44" t="e">
        <f>IF(Checklist48[[#This Row],[PIGUID]]="","",INDEX(S2PQ_relational[],MATCH(Checklist48[[#This Row],[PIGUID&amp;NO]],S2PQ_relational[PIGUID &amp; "NO"],0),2))</f>
        <v>#N/A</v>
      </c>
      <c r="H70" s="44" t="str">
        <f>Checklist48[[#This Row],[PIGUID]]&amp;"NO"</f>
        <v>3JEp9Z2OdjxYyKhQS8bBHMNO</v>
      </c>
      <c r="I70" s="44" t="b">
        <f>IF(Checklist48[[#This Row],[PIGUID]]="","",INDEX(PIs[NA Exempt],MATCH(Checklist48[[#This Row],[PIGUID]],PIs[GUID],0),1))</f>
        <v>0</v>
      </c>
      <c r="J70" s="44" t="str">
        <f>IF(Checklist48[[#This Row],[SGUID]]="",IF(Checklist48[[#This Row],[SSGUID]]="",IF(Checklist48[[#This Row],[PIGUID]]="","",INDEX(PIs[[Column1]:[SS]],MATCH(Checklist48[[#This Row],[PIGUID]],PIs[GUID],0),2)),INDEX(PIs[[Column1]:[SS]],MATCH(Checklist48[[#This Row],[SSGUID]],PIs[SSGUID],0),18)),INDEX(PIs[[Column1]:[SS]],MATCH(Checklist48[[#This Row],[SGUID]],PIs[SGUID],0),14))</f>
        <v>FO 04.03.02</v>
      </c>
      <c r="K70" s="44" t="str">
        <f>IF(Checklist48[[#This Row],[SGUID]]="",IF(Checklist48[[#This Row],[SSGUID]]="",IF(Checklist48[[#This Row],[PIGUID]]="","",INDEX(PIs[[Column1]:[SS]],MATCH(Checklist48[[#This Row],[PIGUID]],PIs[GUID],0),4)),INDEX(PIs[[Column1]:[Ssbody]],MATCH(Checklist48[[#This Row],[SSGUID]],PIs[SSGUID],0),19)),INDEX(PIs[[Column1]:[SS]],MATCH(Checklist48[[#This Row],[SGUID]],PIs[SGUID],0),15))</f>
        <v>Records are kept of any chemicals used to sterilize substrates for reuse.</v>
      </c>
      <c r="L70" s="44" t="str">
        <f>IF(Checklist48[[#This Row],[SGUID]]="",IF(Checklist48[[#This Row],[SSGUID]]="",INDEX(PIs[[Column1]:[SS]],MATCH(Checklist48[[#This Row],[PIGUID]],PIs[GUID],0),6),""),"")</f>
        <v>If substrates are sterilized off-farm, the name and location of the company that sterilizes the substrate shall be recorded, plus the name and active ingredient of the chemicals used.
If substrates are sterilized on the farm, the name or reference of the field or greenhouse shall be recorded.
The following are all correctly recorded:
- Dates of sterilization (day/month/year)
- Name and active ingredient used
- Machinery used (e.g., 1000l tank)
- Method used (drenching, fogging)
- Operator’s name (person who actually applied the chemicals and performed the sterilization)
- Preplanting interval
Where applicable and feasible, steaming or nonchemical alternatives shall be used for sterilizing substrates that will be reused.</v>
      </c>
      <c r="M70" s="44" t="str">
        <f>IF(Checklist48[[#This Row],[SSGUID]]="",IF(Checklist48[[#This Row],[PIGUID]]="","",INDEX(PIs[[Column1]:[SS]],MATCH(Checklist48[[#This Row],[PIGUID]],PIs[GUID],0),8)),"")</f>
        <v>Minor Must</v>
      </c>
      <c r="N70" s="67"/>
      <c r="O70" s="67"/>
      <c r="P70" s="67" t="str">
        <f>IF(Checklist48[[#This Row],[ifna]]="NA","",IF(Checklist48[[#This Row],[RelatedPQ]]=0,"",IF(Checklist48[[#This Row],[RelatedPQ]]="","",IF((INDEX(S2PQ_relational[],MATCH(Checklist48[[#This Row],[PIGUID&amp;NO]],S2PQ_relational[PIGUID &amp; "NO"],0),1))=Checklist48[[#This Row],[PIGUID]],"Not applicable",""))))</f>
        <v/>
      </c>
      <c r="Q70" s="44" t="str">
        <f>IF(Checklist48[[#This Row],[N/A]]="Not Applicable",INDEX(S2PQ[[Step 2 questions]:[Justification]],MATCH(Checklist48[[#This Row],[RelatedPQ]],S2PQ[S2PQGUID],0),3),"")</f>
        <v/>
      </c>
      <c r="R70" s="67"/>
      <c r="S70" s="74"/>
    </row>
    <row r="71" spans="2:19" s="43" customFormat="1" ht="40" x14ac:dyDescent="0.35">
      <c r="B71" s="44"/>
      <c r="C71" s="44"/>
      <c r="D71" s="43">
        <f>IF(Checklist48[[#This Row],[SGUID]]="",IF(Checklist48[[#This Row],[SSGUID]]="",0,1),1)</f>
        <v>0</v>
      </c>
      <c r="E71" s="44" t="s">
        <v>770</v>
      </c>
      <c r="F71" s="44" t="str">
        <f>_xlfn.IFNA(Checklist48[[#This Row],[RelatedPQ]],"NA")</f>
        <v>NA</v>
      </c>
      <c r="G71" s="44" t="e">
        <f>IF(Checklist48[[#This Row],[PIGUID]]="","",INDEX(S2PQ_relational[],MATCH(Checklist48[[#This Row],[PIGUID&amp;NO]],S2PQ_relational[PIGUID &amp; "NO"],0),2))</f>
        <v>#N/A</v>
      </c>
      <c r="H71" s="44" t="str">
        <f>Checklist48[[#This Row],[PIGUID]]&amp;"NO"</f>
        <v>7GJHldkb3WbO9dD9xzdm4ZNO</v>
      </c>
      <c r="I71" s="44" t="b">
        <f>IF(Checklist48[[#This Row],[PIGUID]]="","",INDEX(PIs[NA Exempt],MATCH(Checklist48[[#This Row],[PIGUID]],PIs[GUID],0),1))</f>
        <v>0</v>
      </c>
      <c r="J71" s="44" t="str">
        <f>IF(Checklist48[[#This Row],[SGUID]]="",IF(Checklist48[[#This Row],[SSGUID]]="",IF(Checklist48[[#This Row],[PIGUID]]="","",INDEX(PIs[[Column1]:[SS]],MATCH(Checklist48[[#This Row],[PIGUID]],PIs[GUID],0),2)),INDEX(PIs[[Column1]:[SS]],MATCH(Checklist48[[#This Row],[SSGUID]],PIs[SSGUID],0),18)),INDEX(PIs[[Column1]:[SS]],MATCH(Checklist48[[#This Row],[SGUID]],PIs[SGUID],0),14))</f>
        <v>FO 04.03.03</v>
      </c>
      <c r="K71" s="44" t="str">
        <f>IF(Checklist48[[#This Row],[SGUID]]="",IF(Checklist48[[#This Row],[SSGUID]]="",IF(Checklist48[[#This Row],[PIGUID]]="","",INDEX(PIs[[Column1]:[SS]],MATCH(Checklist48[[#This Row],[PIGUID]],PIs[GUID],0),4)),INDEX(PIs[[Column1]:[Ssbody]],MATCH(Checklist48[[#This Row],[SSGUID]],PIs[SSGUID],0),19)),INDEX(PIs[[Column1]:[SS]],MATCH(Checklist48[[#This Row],[SGUID]],PIs[SGUID],0),15))</f>
        <v>Substrates of natural origins do not come from designated conservation areas.</v>
      </c>
      <c r="L71" s="44" t="str">
        <f>IF(Checklist48[[#This Row],[SGUID]]="",IF(Checklist48[[#This Row],[SSGUID]]="",INDEX(PIs[[Column1]:[SS]],MATCH(Checklist48[[#This Row],[PIGUID]],PIs[GUID],0),6),""),"")</f>
        <v>There shall be records that attest to the source of the substrate of natural origin being used. These records shall demonstrate that the substrate does not come from designated conservation areas.</v>
      </c>
      <c r="M71" s="44" t="str">
        <f>IF(Checklist48[[#This Row],[SSGUID]]="",IF(Checklist48[[#This Row],[PIGUID]]="","",INDEX(PIs[[Column1]:[SS]],MATCH(Checklist48[[#This Row],[PIGUID]],PIs[GUID],0),8)),"")</f>
        <v>Major Must</v>
      </c>
      <c r="N71" s="67"/>
      <c r="O71" s="67"/>
      <c r="P71" s="67" t="str">
        <f>IF(Checklist48[[#This Row],[ifna]]="NA","",IF(Checklist48[[#This Row],[RelatedPQ]]=0,"",IF(Checklist48[[#This Row],[RelatedPQ]]="","",IF((INDEX(S2PQ_relational[],MATCH(Checklist48[[#This Row],[PIGUID&amp;NO]],S2PQ_relational[PIGUID &amp; "NO"],0),1))=Checklist48[[#This Row],[PIGUID]],"Not applicable",""))))</f>
        <v/>
      </c>
      <c r="Q71" s="44" t="str">
        <f>IF(Checklist48[[#This Row],[N/A]]="Not Applicable",INDEX(S2PQ[[Step 2 questions]:[Justification]],MATCH(Checklist48[[#This Row],[RelatedPQ]],S2PQ[S2PQGUID],0),3),"")</f>
        <v/>
      </c>
      <c r="R71" s="67"/>
      <c r="S71" s="74"/>
    </row>
    <row r="72" spans="2:19" s="43" customFormat="1" ht="120" x14ac:dyDescent="0.35">
      <c r="B72" s="44"/>
      <c r="C72" s="44"/>
      <c r="D72" s="43">
        <f>IF(Checklist48[[#This Row],[SGUID]]="",IF(Checklist48[[#This Row],[SSGUID]]="",0,1),1)</f>
        <v>0</v>
      </c>
      <c r="E72" s="44" t="s">
        <v>757</v>
      </c>
      <c r="F72" s="44" t="str">
        <f>_xlfn.IFNA(Checklist48[[#This Row],[RelatedPQ]],"NA")</f>
        <v>NA</v>
      </c>
      <c r="G72" s="44" t="e">
        <f>IF(Checklist48[[#This Row],[PIGUID]]="","",INDEX(S2PQ_relational[],MATCH(Checklist48[[#This Row],[PIGUID&amp;NO]],S2PQ_relational[PIGUID &amp; "NO"],0),2))</f>
        <v>#N/A</v>
      </c>
      <c r="H72" s="44" t="str">
        <f>Checklist48[[#This Row],[PIGUID]]&amp;"NO"</f>
        <v>6p8eHn0JMjasmwCN7u2anSNO</v>
      </c>
      <c r="I72" s="44" t="b">
        <f>IF(Checklist48[[#This Row],[PIGUID]]="","",INDEX(PIs[NA Exempt],MATCH(Checklist48[[#This Row],[PIGUID]],PIs[GUID],0),1))</f>
        <v>0</v>
      </c>
      <c r="J72" s="44" t="str">
        <f>IF(Checklist48[[#This Row],[SGUID]]="",IF(Checklist48[[#This Row],[SSGUID]]="",IF(Checklist48[[#This Row],[PIGUID]]="","",INDEX(PIs[[Column1]:[SS]],MATCH(Checklist48[[#This Row],[PIGUID]],PIs[GUID],0),2)),INDEX(PIs[[Column1]:[SS]],MATCH(Checklist48[[#This Row],[SSGUID]],PIs[SSGUID],0),18)),INDEX(PIs[[Column1]:[SS]],MATCH(Checklist48[[#This Row],[SGUID]],PIs[SGUID],0),14))</f>
        <v>FO 04.03.04</v>
      </c>
      <c r="K72" s="44" t="str">
        <f>IF(Checklist48[[#This Row],[SGUID]]="",IF(Checklist48[[#This Row],[SSGUID]]="",IF(Checklist48[[#This Row],[PIGUID]]="","",INDEX(PIs[[Column1]:[SS]],MATCH(Checklist48[[#This Row],[PIGUID]],PIs[GUID],0),4)),INDEX(PIs[[Column1]:[Ssbody]],MATCH(Checklist48[[#This Row],[SSGUID]],PIs[SSGUID],0),19)),INDEX(PIs[[Column1]:[SS]],MATCH(Checklist48[[#This Row],[SGUID]],PIs[SGUID],0),15))</f>
        <v>At least 10% by volume of substrates used in production are alternatives to peat, there is a plan to continuously reduce the amount of peat used, and there is a plan to use only peat that comes from responsible sources.</v>
      </c>
      <c r="L72" s="44" t="str">
        <f>IF(Checklist48[[#This Row],[SGUID]]="",IF(Checklist48[[#This Row],[SSGUID]]="",INDEX(PIs[[Column1]:[SS]],MATCH(Checklist48[[#This Row],[PIGUID]],PIs[GUID],0),6),""),"")</f>
        <v>Evidence shall be available that at least 10% of the total volume of raw materials in the substrates used in production is not peat but a renewable alternative (renewable refers to less than 50 years).
There shall be a documented justification in cases in which substitution is not feasible.
Peat refers to dug-out peat (Sphagnum sp.), not to coco peat or any other peat.
Responsible sources of peat refer to peat grown under certification, such as Responsibly Produced Peat (RPP) certification.</v>
      </c>
      <c r="M72" s="44" t="str">
        <f>IF(Checklist48[[#This Row],[SSGUID]]="",IF(Checklist48[[#This Row],[PIGUID]]="","",INDEX(PIs[[Column1]:[SS]],MATCH(Checklist48[[#This Row],[PIGUID]],PIs[GUID],0),8)),"")</f>
        <v>Minor Must</v>
      </c>
      <c r="N72" s="67"/>
      <c r="O72" s="67"/>
      <c r="P72" s="67" t="str">
        <f>IF(Checklist48[[#This Row],[ifna]]="NA","",IF(Checklist48[[#This Row],[RelatedPQ]]=0,"",IF(Checklist48[[#This Row],[RelatedPQ]]="","",IF((INDEX(S2PQ_relational[],MATCH(Checklist48[[#This Row],[PIGUID&amp;NO]],S2PQ_relational[PIGUID &amp; "NO"],0),1))=Checklist48[[#This Row],[PIGUID]],"Not applicable",""))))</f>
        <v/>
      </c>
      <c r="Q72" s="44" t="str">
        <f>IF(Checklist48[[#This Row],[N/A]]="Not Applicable",INDEX(S2PQ[[Step 2 questions]:[Justification]],MATCH(Checklist48[[#This Row],[RelatedPQ]],S2PQ[S2PQGUID],0),3),"")</f>
        <v/>
      </c>
      <c r="R72" s="67"/>
      <c r="S72" s="74"/>
    </row>
    <row r="73" spans="2:19" s="43" customFormat="1" ht="30" x14ac:dyDescent="0.35">
      <c r="B73" s="44"/>
      <c r="C73" s="44" t="s">
        <v>526</v>
      </c>
      <c r="D73" s="43">
        <f>IF(Checklist48[[#This Row],[SGUID]]="",IF(Checklist48[[#This Row],[SSGUID]]="",0,1),1)</f>
        <v>1</v>
      </c>
      <c r="E73" s="44"/>
      <c r="F73" s="44" t="str">
        <f>_xlfn.IFNA(Checklist48[[#This Row],[RelatedPQ]],"NA")</f>
        <v/>
      </c>
      <c r="G73" s="44" t="str">
        <f>IF(Checklist48[[#This Row],[PIGUID]]="","",INDEX(S2PQ_relational[],MATCH(Checklist48[[#This Row],[PIGUID&amp;NO]],S2PQ_relational[PIGUID &amp; "NO"],0),2))</f>
        <v/>
      </c>
      <c r="H73" s="44" t="str">
        <f>Checklist48[[#This Row],[PIGUID]]&amp;"NO"</f>
        <v>NO</v>
      </c>
      <c r="I73" s="44" t="str">
        <f>IF(Checklist48[[#This Row],[PIGUID]]="","",INDEX(PIs[NA Exempt],MATCH(Checklist48[[#This Row],[PIGUID]],PIs[GUID],0),1))</f>
        <v/>
      </c>
      <c r="J73" s="44" t="str">
        <f>IF(Checklist48[[#This Row],[SGUID]]="",IF(Checklist48[[#This Row],[SSGUID]]="",IF(Checklist48[[#This Row],[PIGUID]]="","",INDEX(PIs[[Column1]:[SS]],MATCH(Checklist48[[#This Row],[PIGUID]],PIs[GUID],0),2)),INDEX(PIs[[Column1]:[SS]],MATCH(Checklist48[[#This Row],[SSGUID]],PIs[SSGUID],0),18)),INDEX(PIs[[Column1]:[SS]],MATCH(Checklist48[[#This Row],[SGUID]],PIs[SGUID],0),14))</f>
        <v>FO 04.04 Nutritional needs</v>
      </c>
      <c r="K73" s="44" t="str">
        <f>IF(Checklist48[[#This Row],[SGUID]]="",IF(Checklist48[[#This Row],[SSGUID]]="",IF(Checklist48[[#This Row],[PIGUID]]="","",INDEX(PIs[[Column1]:[SS]],MATCH(Checklist48[[#This Row],[PIGUID]],PIs[GUID],0),4)),INDEX(PIs[[Column1]:[Ssbody]],MATCH(Checklist48[[#This Row],[SSGUID]],PIs[SSGUID],0),19)),INDEX(PIs[[Column1]:[SS]],MATCH(Checklist48[[#This Row],[SGUID]],PIs[SGUID],0),15))</f>
        <v>-</v>
      </c>
      <c r="L73" s="44" t="str">
        <f>IF(Checklist48[[#This Row],[SGUID]]="",IF(Checklist48[[#This Row],[SSGUID]]="",INDEX(PIs[[Column1]:[SS]],MATCH(Checklist48[[#This Row],[PIGUID]],PIs[GUID],0),6),""),"")</f>
        <v/>
      </c>
      <c r="M73" s="44" t="str">
        <f>IF(Checklist48[[#This Row],[SSGUID]]="",IF(Checklist48[[#This Row],[PIGUID]]="","",INDEX(PIs[[Column1]:[SS]],MATCH(Checklist48[[#This Row],[PIGUID]],PIs[GUID],0),8)),"")</f>
        <v/>
      </c>
      <c r="N73" s="67"/>
      <c r="O73" s="67"/>
      <c r="P73" s="67" t="str">
        <f>IF(Checklist48[[#This Row],[ifna]]="NA","",IF(Checklist48[[#This Row],[RelatedPQ]]=0,"",IF(Checklist48[[#This Row],[RelatedPQ]]="","",IF((INDEX(S2PQ_relational[],MATCH(Checklist48[[#This Row],[PIGUID&amp;NO]],S2PQ_relational[PIGUID &amp; "NO"],0),1))=Checklist48[[#This Row],[PIGUID]],"Not applicable",""))))</f>
        <v/>
      </c>
      <c r="Q73" s="44" t="str">
        <f>IF(Checklist48[[#This Row],[N/A]]="Not Applicable",INDEX(S2PQ[[Step 2 questions]:[Justification]],MATCH(Checklist48[[#This Row],[RelatedPQ]],S2PQ[S2PQGUID],0),3),"")</f>
        <v/>
      </c>
      <c r="R73" s="67"/>
      <c r="S73" s="74"/>
    </row>
    <row r="74" spans="2:19" s="43" customFormat="1" ht="162.75" customHeight="1" x14ac:dyDescent="0.35">
      <c r="B74" s="44"/>
      <c r="C74" s="44"/>
      <c r="D74" s="43">
        <f>IF(Checklist48[[#This Row],[SGUID]]="",IF(Checklist48[[#This Row],[SSGUID]]="",0,1),1)</f>
        <v>0</v>
      </c>
      <c r="E74" s="44" t="s">
        <v>520</v>
      </c>
      <c r="F74" s="44" t="str">
        <f>_xlfn.IFNA(Checklist48[[#This Row],[RelatedPQ]],"NA")</f>
        <v>NA</v>
      </c>
      <c r="G74" s="44" t="e">
        <f>IF(Checklist48[[#This Row],[PIGUID]]="","",INDEX(S2PQ_relational[],MATCH(Checklist48[[#This Row],[PIGUID&amp;NO]],S2PQ_relational[PIGUID &amp; "NO"],0),2))</f>
        <v>#N/A</v>
      </c>
      <c r="H74" s="44" t="str">
        <f>Checklist48[[#This Row],[PIGUID]]&amp;"NO"</f>
        <v>7hMevDUzptlKptbCXwxgERNO</v>
      </c>
      <c r="I74" s="44" t="b">
        <f>IF(Checklist48[[#This Row],[PIGUID]]="","",INDEX(PIs[NA Exempt],MATCH(Checklist48[[#This Row],[PIGUID]],PIs[GUID],0),1))</f>
        <v>0</v>
      </c>
      <c r="J74" s="44" t="str">
        <f>IF(Checklist48[[#This Row],[SGUID]]="",IF(Checklist48[[#This Row],[SSGUID]]="",IF(Checklist48[[#This Row],[PIGUID]]="","",INDEX(PIs[[Column1]:[SS]],MATCH(Checklist48[[#This Row],[PIGUID]],PIs[GUID],0),2)),INDEX(PIs[[Column1]:[SS]],MATCH(Checklist48[[#This Row],[SSGUID]],PIs[SSGUID],0),18)),INDEX(PIs[[Column1]:[SS]],MATCH(Checklist48[[#This Row],[SGUID]],PIs[SGUID],0),14))</f>
        <v>FO 04.04.01</v>
      </c>
      <c r="K74" s="44" t="str">
        <f>IF(Checklist48[[#This Row],[SGUID]]="",IF(Checklist48[[#This Row],[SSGUID]]="",IF(Checklist48[[#This Row],[PIGUID]]="","",INDEX(PIs[[Column1]:[SS]],MATCH(Checklist48[[#This Row],[PIGUID]],PIs[GUID],0),4)),INDEX(PIs[[Column1]:[Ssbody]],MATCH(Checklist48[[#This Row],[SSGUID]],PIs[SSGUID],0),19)),INDEX(PIs[[Column1]:[SS]],MATCH(Checklist48[[#This Row],[SGUID]],PIs[SGUID],0),15))</f>
        <v>The application of fertilizers considers crop needs and the nutrient contribution of fertilizers, aiming to minimize nutrient loss.</v>
      </c>
      <c r="L74" s="44" t="str">
        <f>IF(Checklist48[[#This Row],[SGUID]]="",IF(Checklist48[[#This Row],[SSGUID]]="",INDEX(PIs[[Column1]:[SS]],MATCH(Checklist48[[#This Row],[PIGUID]],PIs[GUID],0),6),""),"")</f>
        <v>The producer shall make a fertilizer application program (time, frequency, and quantity), to minimize nutrient loss. The program shall take into consideration:
- The nutritional needs of the crop
- The nutrient contribution of fertilizer applications including organic amendments and water used in irrigation
- Maintaining soil fertility
Records of analyses and/or crop-specific literature shall be available as evidence.
The producer shall perform calculations at least once for every single crop harvested and on a justified regular basis (e.g., every two weeks in closed systems) for continuously harvested product. (The analysis may be conducted with on-farm equipment or mobile kits).</v>
      </c>
      <c r="M74" s="44" t="str">
        <f>IF(Checklist48[[#This Row],[SSGUID]]="",IF(Checklist48[[#This Row],[PIGUID]]="","",INDEX(PIs[[Column1]:[SS]],MATCH(Checklist48[[#This Row],[PIGUID]],PIs[GUID],0),8)),"")</f>
        <v>Minor Must</v>
      </c>
      <c r="N74" s="67"/>
      <c r="O74" s="67"/>
      <c r="P74" s="67" t="str">
        <f>IF(Checklist48[[#This Row],[ifna]]="NA","",IF(Checklist48[[#This Row],[RelatedPQ]]=0,"",IF(Checklist48[[#This Row],[RelatedPQ]]="","",IF((INDEX(S2PQ_relational[],MATCH(Checklist48[[#This Row],[PIGUID&amp;NO]],S2PQ_relational[PIGUID &amp; "NO"],0),1))=Checklist48[[#This Row],[PIGUID]],"Not applicable",""))))</f>
        <v/>
      </c>
      <c r="Q74" s="44" t="str">
        <f>IF(Checklist48[[#This Row],[N/A]]="Not Applicable",INDEX(S2PQ[[Step 2 questions]:[Justification]],MATCH(Checklist48[[#This Row],[RelatedPQ]],S2PQ[S2PQGUID],0),3),"")</f>
        <v/>
      </c>
      <c r="R74" s="67"/>
      <c r="S74" s="74"/>
    </row>
    <row r="75" spans="2:19" s="43" customFormat="1" ht="30" x14ac:dyDescent="0.35">
      <c r="B75" s="44"/>
      <c r="C75" s="44" t="s">
        <v>395</v>
      </c>
      <c r="D75" s="43">
        <f>IF(Checklist48[[#This Row],[SGUID]]="",IF(Checklist48[[#This Row],[SSGUID]]="",0,1),1)</f>
        <v>1</v>
      </c>
      <c r="E75" s="44"/>
      <c r="F75" s="44" t="str">
        <f>_xlfn.IFNA(Checklist48[[#This Row],[RelatedPQ]],"NA")</f>
        <v/>
      </c>
      <c r="G75" s="44" t="str">
        <f>IF(Checklist48[[#This Row],[PIGUID]]="","",INDEX(S2PQ_relational[],MATCH(Checklist48[[#This Row],[PIGUID&amp;NO]],S2PQ_relational[PIGUID &amp; "NO"],0),2))</f>
        <v/>
      </c>
      <c r="H75" s="44" t="str">
        <f>Checklist48[[#This Row],[PIGUID]]&amp;"NO"</f>
        <v>NO</v>
      </c>
      <c r="I75" s="44" t="str">
        <f>IF(Checklist48[[#This Row],[PIGUID]]="","",INDEX(PIs[NA Exempt],MATCH(Checklist48[[#This Row],[PIGUID]],PIs[GUID],0),1))</f>
        <v/>
      </c>
      <c r="J75" s="44" t="str">
        <f>IF(Checklist48[[#This Row],[SGUID]]="",IF(Checklist48[[#This Row],[SSGUID]]="",IF(Checklist48[[#This Row],[PIGUID]]="","",INDEX(PIs[[Column1]:[SS]],MATCH(Checklist48[[#This Row],[PIGUID]],PIs[GUID],0),2)),INDEX(PIs[[Column1]:[SS]],MATCH(Checklist48[[#This Row],[SSGUID]],PIs[SSGUID],0),18)),INDEX(PIs[[Column1]:[SS]],MATCH(Checklist48[[#This Row],[SGUID]],PIs[SGUID],0),14))</f>
        <v>FO 04.05 Nutrient content</v>
      </c>
      <c r="K75" s="44" t="str">
        <f>IF(Checklist48[[#This Row],[SGUID]]="",IF(Checklist48[[#This Row],[SSGUID]]="",IF(Checklist48[[#This Row],[PIGUID]]="","",INDEX(PIs[[Column1]:[SS]],MATCH(Checklist48[[#This Row],[PIGUID]],PIs[GUID],0),4)),INDEX(PIs[[Column1]:[Ssbody]],MATCH(Checklist48[[#This Row],[SSGUID]],PIs[SSGUID],0),19)),INDEX(PIs[[Column1]:[SS]],MATCH(Checklist48[[#This Row],[SGUID]],PIs[SGUID],0),15))</f>
        <v>-</v>
      </c>
      <c r="L75" s="44" t="str">
        <f>IF(Checklist48[[#This Row],[SGUID]]="",IF(Checklist48[[#This Row],[SSGUID]]="",INDEX(PIs[[Column1]:[SS]],MATCH(Checklist48[[#This Row],[PIGUID]],PIs[GUID],0),6),""),"")</f>
        <v/>
      </c>
      <c r="M75" s="44" t="str">
        <f>IF(Checklist48[[#This Row],[SSGUID]]="",IF(Checklist48[[#This Row],[PIGUID]]="","",INDEX(PIs[[Column1]:[SS]],MATCH(Checklist48[[#This Row],[PIGUID]],PIs[GUID],0),8)),"")</f>
        <v/>
      </c>
      <c r="N75" s="67"/>
      <c r="O75" s="67"/>
      <c r="P75" s="67" t="str">
        <f>IF(Checklist48[[#This Row],[ifna]]="NA","",IF(Checklist48[[#This Row],[RelatedPQ]]=0,"",IF(Checklist48[[#This Row],[RelatedPQ]]="","",IF((INDEX(S2PQ_relational[],MATCH(Checklist48[[#This Row],[PIGUID&amp;NO]],S2PQ_relational[PIGUID &amp; "NO"],0),1))=Checklist48[[#This Row],[PIGUID]],"Not applicable",""))))</f>
        <v/>
      </c>
      <c r="Q75" s="44" t="str">
        <f>IF(Checklist48[[#This Row],[N/A]]="Not Applicable",INDEX(S2PQ[[Step 2 questions]:[Justification]],MATCH(Checklist48[[#This Row],[RelatedPQ]],S2PQ[S2PQGUID],0),3),"")</f>
        <v/>
      </c>
      <c r="R75" s="67"/>
      <c r="S75" s="74"/>
    </row>
    <row r="76" spans="2:19" s="43" customFormat="1" ht="110" x14ac:dyDescent="0.35">
      <c r="B76" s="44"/>
      <c r="C76" s="44"/>
      <c r="D76" s="43">
        <f>IF(Checklist48[[#This Row],[SGUID]]="",IF(Checklist48[[#This Row],[SSGUID]]="",0,1),1)</f>
        <v>0</v>
      </c>
      <c r="E76" s="44" t="s">
        <v>514</v>
      </c>
      <c r="F76" s="44" t="str">
        <f>_xlfn.IFNA(Checklist48[[#This Row],[RelatedPQ]],"NA")</f>
        <v>NA</v>
      </c>
      <c r="G76" s="44" t="e">
        <f>IF(Checklist48[[#This Row],[PIGUID]]="","",INDEX(S2PQ_relational[],MATCH(Checklist48[[#This Row],[PIGUID&amp;NO]],S2PQ_relational[PIGUID &amp; "NO"],0),2))</f>
        <v>#N/A</v>
      </c>
      <c r="H76" s="44" t="str">
        <f>Checklist48[[#This Row],[PIGUID]]&amp;"NO"</f>
        <v>6PgJUOQP7XxD6372lBM8lXNO</v>
      </c>
      <c r="I76" s="44" t="b">
        <f>IF(Checklist48[[#This Row],[PIGUID]]="","",INDEX(PIs[NA Exempt],MATCH(Checklist48[[#This Row],[PIGUID]],PIs[GUID],0),1))</f>
        <v>0</v>
      </c>
      <c r="J76" s="44" t="str">
        <f>IF(Checklist48[[#This Row],[SGUID]]="",IF(Checklist48[[#This Row],[SSGUID]]="",IF(Checklist48[[#This Row],[PIGUID]]="","",INDEX(PIs[[Column1]:[SS]],MATCH(Checklist48[[#This Row],[PIGUID]],PIs[GUID],0),2)),INDEX(PIs[[Column1]:[SS]],MATCH(Checklist48[[#This Row],[SSGUID]],PIs[SSGUID],0),18)),INDEX(PIs[[Column1]:[SS]],MATCH(Checklist48[[#This Row],[SGUID]],PIs[SGUID],0),14))</f>
        <v>FO 04.05.01</v>
      </c>
      <c r="K76" s="44" t="str">
        <f>IF(Checklist48[[#This Row],[SGUID]]="",IF(Checklist48[[#This Row],[SSGUID]]="",IF(Checklist48[[#This Row],[PIGUID]]="","",INDEX(PIs[[Column1]:[SS]],MATCH(Checklist48[[#This Row],[PIGUID]],PIs[GUID],0),4)),INDEX(PIs[[Column1]:[Ssbody]],MATCH(Checklist48[[#This Row],[SSGUID]],PIs[SSGUID],0),19)),INDEX(PIs[[Column1]:[SS]],MATCH(Checklist48[[#This Row],[SGUID]],PIs[SGUID],0),15))</f>
        <v>The content of major nutrients (nitrogen, phosphorus, potassium) in applied fertilizers is known.</v>
      </c>
      <c r="L76" s="44" t="str">
        <f>IF(Checklist48[[#This Row],[SGUID]]="",IF(Checklist48[[#This Row],[SSGUID]]="",INDEX(PIs[[Column1]:[SS]],MATCH(Checklist48[[#This Row],[PIGUID]],PIs[GUID],0),6),""),"")</f>
        <v>Documented evidence/labels detailing major nutrient content (or recognized standard values) shall be available for all fertilizers (organic and inorganic) used on registered crops within the last 24 months. In the case of the first audit, records for the last three months should be available.</v>
      </c>
      <c r="M76" s="44" t="str">
        <f>IF(Checklist48[[#This Row],[SSGUID]]="",IF(Checklist48[[#This Row],[PIGUID]]="","",INDEX(PIs[[Column1]:[SS]],MATCH(Checklist48[[#This Row],[PIGUID]],PIs[GUID],0),8)),"")</f>
        <v>Minor Must</v>
      </c>
      <c r="N76" s="67"/>
      <c r="O76" s="67"/>
      <c r="P76" s="67" t="str">
        <f>IF(Checklist48[[#This Row],[ifna]]="NA","",IF(Checklist48[[#This Row],[RelatedPQ]]=0,"",IF(Checklist48[[#This Row],[RelatedPQ]]="","",IF((INDEX(S2PQ_relational[],MATCH(Checklist48[[#This Row],[PIGUID&amp;NO]],S2PQ_relational[PIGUID &amp; "NO"],0),1))=Checklist48[[#This Row],[PIGUID]],"Not applicable",""))))</f>
        <v/>
      </c>
      <c r="Q76" s="44" t="str">
        <f>IF(Checklist48[[#This Row],[N/A]]="Not Applicable",INDEX(S2PQ[[Step 2 questions]:[Justification]],MATCH(Checklist48[[#This Row],[RelatedPQ]],S2PQ[S2PQGUID],0),3),"")</f>
        <v/>
      </c>
      <c r="R76" s="67"/>
      <c r="S76" s="74"/>
    </row>
    <row r="77" spans="2:19" s="43" customFormat="1" ht="110" x14ac:dyDescent="0.35">
      <c r="B77" s="44"/>
      <c r="C77" s="44"/>
      <c r="D77" s="43">
        <f>IF(Checklist48[[#This Row],[SGUID]]="",IF(Checklist48[[#This Row],[SSGUID]]="",0,1),1)</f>
        <v>0</v>
      </c>
      <c r="E77" s="44" t="s">
        <v>732</v>
      </c>
      <c r="F77" s="44" t="str">
        <f>_xlfn.IFNA(Checklist48[[#This Row],[RelatedPQ]],"NA")</f>
        <v>NA</v>
      </c>
      <c r="G77" s="44" t="e">
        <f>IF(Checklist48[[#This Row],[PIGUID]]="","",INDEX(S2PQ_relational[],MATCH(Checklist48[[#This Row],[PIGUID&amp;NO]],S2PQ_relational[PIGUID &amp; "NO"],0),2))</f>
        <v>#N/A</v>
      </c>
      <c r="H77" s="44" t="str">
        <f>Checklist48[[#This Row],[PIGUID]]&amp;"NO"</f>
        <v>5mSlaOszUEHd0BAbqSmBbWNO</v>
      </c>
      <c r="I77" s="44" t="b">
        <f>IF(Checklist48[[#This Row],[PIGUID]]="","",INDEX(PIs[NA Exempt],MATCH(Checklist48[[#This Row],[PIGUID]],PIs[GUID],0),1))</f>
        <v>0</v>
      </c>
      <c r="J77" s="44" t="str">
        <f>IF(Checklist48[[#This Row],[SGUID]]="",IF(Checklist48[[#This Row],[SSGUID]]="",IF(Checklist48[[#This Row],[PIGUID]]="","",INDEX(PIs[[Column1]:[SS]],MATCH(Checklist48[[#This Row],[PIGUID]],PIs[GUID],0),2)),INDEX(PIs[[Column1]:[SS]],MATCH(Checklist48[[#This Row],[SSGUID]],PIs[SSGUID],0),18)),INDEX(PIs[[Column1]:[SS]],MATCH(Checklist48[[#This Row],[SGUID]],PIs[SGUID],0),14))</f>
        <v>FO 04.05.02</v>
      </c>
      <c r="K77" s="44" t="str">
        <f>IF(Checklist48[[#This Row],[SGUID]]="",IF(Checklist48[[#This Row],[SSGUID]]="",IF(Checklist48[[#This Row],[PIGUID]]="","",INDEX(PIs[[Column1]:[SS]],MATCH(Checklist48[[#This Row],[PIGUID]],PIs[GUID],0),4)),INDEX(PIs[[Column1]:[Ssbody]],MATCH(Checklist48[[#This Row],[SSGUID]],PIs[SSGUID],0),19)),INDEX(PIs[[Column1]:[SS]],MATCH(Checklist48[[#This Row],[SGUID]],PIs[SGUID],0),15))</f>
        <v>Purchased inorganic fertilizers are accompanied by documented evidence of chemical content, including heavy metals.</v>
      </c>
      <c r="L77" s="44" t="str">
        <f>IF(Checklist48[[#This Row],[SGUID]]="",IF(Checklist48[[#This Row],[SSGUID]]="",INDEX(PIs[[Column1]:[SS]],MATCH(Checklist48[[#This Row],[PIGUID]],PIs[GUID],0),6),""),"")</f>
        <v>Documented evidence detailing chemical content, including heavy metals, shall be available for all inorganic fertilizers used on registered crops within the last 12 months. In the case of the first audit, records for the last three months should be available.</v>
      </c>
      <c r="M77" s="44" t="str">
        <f>IF(Checklist48[[#This Row],[SSGUID]]="",IF(Checklist48[[#This Row],[PIGUID]]="","",INDEX(PIs[[Column1]:[SS]],MATCH(Checklist48[[#This Row],[PIGUID]],PIs[GUID],0),8)),"")</f>
        <v>Minor Must</v>
      </c>
      <c r="N77" s="67"/>
      <c r="O77" s="67"/>
      <c r="P77" s="67" t="str">
        <f>IF(Checklist48[[#This Row],[ifna]]="NA","",IF(Checklist48[[#This Row],[RelatedPQ]]=0,"",IF(Checklist48[[#This Row],[RelatedPQ]]="","",IF((INDEX(S2PQ_relational[],MATCH(Checklist48[[#This Row],[PIGUID&amp;NO]],S2PQ_relational[PIGUID &amp; "NO"],0),1))=Checklist48[[#This Row],[PIGUID]],"Not applicable",""))))</f>
        <v/>
      </c>
      <c r="Q77" s="44" t="str">
        <f>IF(Checklist48[[#This Row],[N/A]]="Not Applicable",INDEX(S2PQ[[Step 2 questions]:[Justification]],MATCH(Checklist48[[#This Row],[RelatedPQ]],S2PQ[S2PQGUID],0),3),"")</f>
        <v/>
      </c>
      <c r="R77" s="67"/>
      <c r="S77" s="74"/>
    </row>
    <row r="78" spans="2:19" s="43" customFormat="1" ht="143.5" customHeight="1" x14ac:dyDescent="0.35">
      <c r="B78" s="44"/>
      <c r="C78" s="44"/>
      <c r="D78" s="43">
        <f>IF(Checklist48[[#This Row],[SGUID]]="",IF(Checklist48[[#This Row],[SSGUID]]="",0,1),1)</f>
        <v>0</v>
      </c>
      <c r="E78" s="44" t="s">
        <v>396</v>
      </c>
      <c r="F78" s="44" t="str">
        <f>_xlfn.IFNA(Checklist48[[#This Row],[RelatedPQ]],"NA")</f>
        <v>NA</v>
      </c>
      <c r="G78" s="44" t="e">
        <f>IF(Checklist48[[#This Row],[PIGUID]]="","",INDEX(S2PQ_relational[],MATCH(Checklist48[[#This Row],[PIGUID&amp;NO]],S2PQ_relational[PIGUID &amp; "NO"],0),2))</f>
        <v>#N/A</v>
      </c>
      <c r="H78" s="44" t="str">
        <f>Checklist48[[#This Row],[PIGUID]]&amp;"NO"</f>
        <v>4EKmI6V90BbBRZN1zYfwg6NO</v>
      </c>
      <c r="I78" s="44" t="b">
        <f>IF(Checklist48[[#This Row],[PIGUID]]="","",INDEX(PIs[NA Exempt],MATCH(Checklist48[[#This Row],[PIGUID]],PIs[GUID],0),1))</f>
        <v>0</v>
      </c>
      <c r="J78" s="44" t="str">
        <f>IF(Checklist48[[#This Row],[SGUID]]="",IF(Checklist48[[#This Row],[SSGUID]]="",IF(Checklist48[[#This Row],[PIGUID]]="","",INDEX(PIs[[Column1]:[SS]],MATCH(Checklist48[[#This Row],[PIGUID]],PIs[GUID],0),2)),INDEX(PIs[[Column1]:[SS]],MATCH(Checklist48[[#This Row],[SSGUID]],PIs[SSGUID],0),18)),INDEX(PIs[[Column1]:[SS]],MATCH(Checklist48[[#This Row],[SGUID]],PIs[SGUID],0),14))</f>
        <v>FO 04.05.03</v>
      </c>
      <c r="K78"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for organic fertilizer is conducted as per intended use.</v>
      </c>
      <c r="L78" s="44" t="str">
        <f>IF(Checklist48[[#This Row],[SGUID]]="",IF(Checklist48[[#This Row],[SSGUID]]="",INDEX(PIs[[Column1]:[SS]],MATCH(Checklist48[[#This Row],[PIGUID]],PIs[GUID],0),6),""),"")</f>
        <v>A risk assessment for organic fertilizer shall be conducted, covering the crop, the workers’ health, and the environment. It shall consider the following:
- Type of organic fertilizer
- Method of treatment to obtain (stabilize) the organic fertilizer
- Microbial contamination (plant and human pathogens)
- Weed/Seed content
- Heavy metal content
This also applies to substrates from biogas plants.
For commercially available organic fertilizers, accompanying documentation and certifications of quality and content may be substituted for a risk assessment.</v>
      </c>
      <c r="M78" s="44" t="str">
        <f>IF(Checklist48[[#This Row],[SSGUID]]="",IF(Checklist48[[#This Row],[PIGUID]]="","",INDEX(PIs[[Column1]:[SS]],MATCH(Checklist48[[#This Row],[PIGUID]],PIs[GUID],0),8)),"")</f>
        <v>Minor Must</v>
      </c>
      <c r="N78" s="67"/>
      <c r="O78" s="67"/>
      <c r="P78" s="67" t="str">
        <f>IF(Checklist48[[#This Row],[ifna]]="NA","",IF(Checklist48[[#This Row],[RelatedPQ]]=0,"",IF(Checklist48[[#This Row],[RelatedPQ]]="","",IF((INDEX(S2PQ_relational[],MATCH(Checklist48[[#This Row],[PIGUID&amp;NO]],S2PQ_relational[PIGUID &amp; "NO"],0),1))=Checklist48[[#This Row],[PIGUID]],"Not applicable",""))))</f>
        <v/>
      </c>
      <c r="Q78" s="44" t="str">
        <f>IF(Checklist48[[#This Row],[N/A]]="Not Applicable",INDEX(S2PQ[[Step 2 questions]:[Justification]],MATCH(Checklist48[[#This Row],[RelatedPQ]],S2PQ[S2PQGUID],0),3),"")</f>
        <v/>
      </c>
      <c r="R78" s="67"/>
      <c r="S78" s="74"/>
    </row>
    <row r="79" spans="2:19" s="43" customFormat="1" ht="64.75" customHeight="1" x14ac:dyDescent="0.35">
      <c r="B79" s="44"/>
      <c r="C79" s="44"/>
      <c r="D79" s="43">
        <f>IF(Checklist48[[#This Row],[SGUID]]="",IF(Checklist48[[#This Row],[SSGUID]]="",0,1),1)</f>
        <v>0</v>
      </c>
      <c r="E79" s="44" t="s">
        <v>389</v>
      </c>
      <c r="F79" s="44" t="str">
        <f>_xlfn.IFNA(Checklist48[[#This Row],[RelatedPQ]],"NA")</f>
        <v>NA</v>
      </c>
      <c r="G79" s="44" t="e">
        <f>IF(Checklist48[[#This Row],[PIGUID]]="","",INDEX(S2PQ_relational[],MATCH(Checklist48[[#This Row],[PIGUID&amp;NO]],S2PQ_relational[PIGUID &amp; "NO"],0),2))</f>
        <v>#N/A</v>
      </c>
      <c r="H79" s="44" t="str">
        <f>Checklist48[[#This Row],[PIGUID]]&amp;"NO"</f>
        <v>1JT3rh2ZAKh85BfXXhPzg9NO</v>
      </c>
      <c r="I79" s="44" t="b">
        <f>IF(Checklist48[[#This Row],[PIGUID]]="","",INDEX(PIs[NA Exempt],MATCH(Checklist48[[#This Row],[PIGUID]],PIs[GUID],0),1))</f>
        <v>0</v>
      </c>
      <c r="J79" s="44" t="str">
        <f>IF(Checklist48[[#This Row],[SGUID]]="",IF(Checklist48[[#This Row],[SSGUID]]="",IF(Checklist48[[#This Row],[PIGUID]]="","",INDEX(PIs[[Column1]:[SS]],MATCH(Checklist48[[#This Row],[PIGUID]],PIs[GUID],0),2)),INDEX(PIs[[Column1]:[SS]],MATCH(Checklist48[[#This Row],[SSGUID]],PIs[SSGUID],0),18)),INDEX(PIs[[Column1]:[SS]],MATCH(Checklist48[[#This Row],[SGUID]],PIs[SGUID],0),14))</f>
        <v>FO 04.05.04</v>
      </c>
      <c r="K79" s="44" t="str">
        <f>IF(Checklist48[[#This Row],[SGUID]]="",IF(Checklist48[[#This Row],[SSGUID]]="",IF(Checklist48[[#This Row],[PIGUID]]="","",INDEX(PIs[[Column1]:[SS]],MATCH(Checklist48[[#This Row],[PIGUID]],PIs[GUID],0),4)),INDEX(PIs[[Column1]:[Ssbody]],MATCH(Checklist48[[#This Row],[SSGUID]],PIs[SSGUID],0),19)),INDEX(PIs[[Column1]:[SS]],MATCH(Checklist48[[#This Row],[SGUID]],PIs[SGUID],0),15))</f>
        <v>The use of human sewage sludge is prohibited on the farm.</v>
      </c>
      <c r="L79" s="44" t="str">
        <f>IF(Checklist48[[#This Row],[SGUID]]="",IF(Checklist48[[#This Row],[SSGUID]]="",INDEX(PIs[[Column1]:[SS]],MATCH(Checklist48[[#This Row],[PIGUID]],PIs[GUID],0),6),""),"")</f>
        <v>Human sewage sludge shall never be used in the production of registered crops. The use of human sewage sludge that has been composted or incorporated into a commercially available product is not permitted, regardless of lawful use according to prevailing regulations.</v>
      </c>
      <c r="M79" s="44" t="str">
        <f>IF(Checklist48[[#This Row],[SSGUID]]="",IF(Checklist48[[#This Row],[PIGUID]]="","",INDEX(PIs[[Column1]:[SS]],MATCH(Checklist48[[#This Row],[PIGUID]],PIs[GUID],0),8)),"")</f>
        <v>Major Must</v>
      </c>
      <c r="N79" s="67"/>
      <c r="O79" s="67"/>
      <c r="P79" s="67" t="str">
        <f>IF(Checklist48[[#This Row],[ifna]]="NA","",IF(Checklist48[[#This Row],[RelatedPQ]]=0,"",IF(Checklist48[[#This Row],[RelatedPQ]]="","",IF((INDEX(S2PQ_relational[],MATCH(Checklist48[[#This Row],[PIGUID&amp;NO]],S2PQ_relational[PIGUID &amp; "NO"],0),1))=Checklist48[[#This Row],[PIGUID]],"Not applicable",""))))</f>
        <v/>
      </c>
      <c r="Q79" s="44" t="str">
        <f>IF(Checklist48[[#This Row],[N/A]]="Not Applicable",INDEX(S2PQ[[Step 2 questions]:[Justification]],MATCH(Checklist48[[#This Row],[RelatedPQ]],S2PQ[S2PQGUID],0),3),"")</f>
        <v/>
      </c>
      <c r="R79" s="67"/>
      <c r="S79" s="74"/>
    </row>
    <row r="80" spans="2:19" s="43" customFormat="1" ht="30" x14ac:dyDescent="0.35">
      <c r="B80" s="44"/>
      <c r="C80" s="44" t="s">
        <v>369</v>
      </c>
      <c r="D80" s="43">
        <f>IF(Checklist48[[#This Row],[SGUID]]="",IF(Checklist48[[#This Row],[SSGUID]]="",0,1),1)</f>
        <v>1</v>
      </c>
      <c r="E80" s="44"/>
      <c r="F80" s="44" t="str">
        <f>_xlfn.IFNA(Checklist48[[#This Row],[RelatedPQ]],"NA")</f>
        <v/>
      </c>
      <c r="G80" s="44" t="str">
        <f>IF(Checklist48[[#This Row],[PIGUID]]="","",INDEX(S2PQ_relational[],MATCH(Checklist48[[#This Row],[PIGUID&amp;NO]],S2PQ_relational[PIGUID &amp; "NO"],0),2))</f>
        <v/>
      </c>
      <c r="H80" s="44" t="str">
        <f>Checklist48[[#This Row],[PIGUID]]&amp;"NO"</f>
        <v>NO</v>
      </c>
      <c r="I80" s="44" t="str">
        <f>IF(Checklist48[[#This Row],[PIGUID]]="","",INDEX(PIs[NA Exempt],MATCH(Checklist48[[#This Row],[PIGUID]],PIs[GUID],0),1))</f>
        <v/>
      </c>
      <c r="J80" s="44" t="str">
        <f>IF(Checklist48[[#This Row],[SGUID]]="",IF(Checklist48[[#This Row],[SSGUID]]="",IF(Checklist48[[#This Row],[PIGUID]]="","",INDEX(PIs[[Column1]:[SS]],MATCH(Checklist48[[#This Row],[PIGUID]],PIs[GUID],0),2)),INDEX(PIs[[Column1]:[SS]],MATCH(Checklist48[[#This Row],[SSGUID]],PIs[SSGUID],0),18)),INDEX(PIs[[Column1]:[SS]],MATCH(Checklist48[[#This Row],[SGUID]],PIs[SGUID],0),14))</f>
        <v>FO 04.06 Application records</v>
      </c>
      <c r="K80" s="44" t="str">
        <f>IF(Checklist48[[#This Row],[SGUID]]="",IF(Checklist48[[#This Row],[SSGUID]]="",IF(Checklist48[[#This Row],[PIGUID]]="","",INDEX(PIs[[Column1]:[SS]],MATCH(Checklist48[[#This Row],[PIGUID]],PIs[GUID],0),4)),INDEX(PIs[[Column1]:[Ssbody]],MATCH(Checklist48[[#This Row],[SSGUID]],PIs[SSGUID],0),19)),INDEX(PIs[[Column1]:[SS]],MATCH(Checklist48[[#This Row],[SGUID]],PIs[SGUID],0),15))</f>
        <v>-</v>
      </c>
      <c r="L80" s="44" t="str">
        <f>IF(Checklist48[[#This Row],[SGUID]]="",IF(Checklist48[[#This Row],[SSGUID]]="",INDEX(PIs[[Column1]:[SS]],MATCH(Checklist48[[#This Row],[PIGUID]],PIs[GUID],0),6),""),"")</f>
        <v/>
      </c>
      <c r="M80" s="44" t="str">
        <f>IF(Checklist48[[#This Row],[SSGUID]]="",IF(Checklist48[[#This Row],[PIGUID]]="","",INDEX(PIs[[Column1]:[SS]],MATCH(Checklist48[[#This Row],[PIGUID]],PIs[GUID],0),8)),"")</f>
        <v/>
      </c>
      <c r="N80" s="67"/>
      <c r="O80" s="67"/>
      <c r="P80" s="67" t="str">
        <f>IF(Checklist48[[#This Row],[ifna]]="NA","",IF(Checklist48[[#This Row],[RelatedPQ]]=0,"",IF(Checklist48[[#This Row],[RelatedPQ]]="","",IF((INDEX(S2PQ_relational[],MATCH(Checklist48[[#This Row],[PIGUID&amp;NO]],S2PQ_relational[PIGUID &amp; "NO"],0),1))=Checklist48[[#This Row],[PIGUID]],"Not applicable",""))))</f>
        <v/>
      </c>
      <c r="Q80" s="44" t="str">
        <f>IF(Checklist48[[#This Row],[N/A]]="Not Applicable",INDEX(S2PQ[[Step 2 questions]:[Justification]],MATCH(Checklist48[[#This Row],[RelatedPQ]],S2PQ[S2PQGUID],0),3),"")</f>
        <v/>
      </c>
      <c r="R80" s="67"/>
      <c r="S80" s="74"/>
    </row>
    <row r="81" spans="2:19" s="43" customFormat="1" ht="110" x14ac:dyDescent="0.35">
      <c r="B81" s="44"/>
      <c r="C81" s="44"/>
      <c r="D81" s="43">
        <f>IF(Checklist48[[#This Row],[SGUID]]="",IF(Checklist48[[#This Row],[SSGUID]]="",0,1),1)</f>
        <v>0</v>
      </c>
      <c r="E81" s="44" t="s">
        <v>402</v>
      </c>
      <c r="F81" s="44" t="str">
        <f>_xlfn.IFNA(Checklist48[[#This Row],[RelatedPQ]],"NA")</f>
        <v>NA</v>
      </c>
      <c r="G81" s="44" t="e">
        <f>IF(Checklist48[[#This Row],[PIGUID]]="","",INDEX(S2PQ_relational[],MATCH(Checklist48[[#This Row],[PIGUID&amp;NO]],S2PQ_relational[PIGUID &amp; "NO"],0),2))</f>
        <v>#N/A</v>
      </c>
      <c r="H81" s="44" t="str">
        <f>Checklist48[[#This Row],[PIGUID]]&amp;"NO"</f>
        <v>6zj2erHsaBPCe0HuXQW3S1NO</v>
      </c>
      <c r="I81" s="44" t="b">
        <f>IF(Checklist48[[#This Row],[PIGUID]]="","",INDEX(PIs[NA Exempt],MATCH(Checklist48[[#This Row],[PIGUID]],PIs[GUID],0),1))</f>
        <v>0</v>
      </c>
      <c r="J81" s="44" t="str">
        <f>IF(Checklist48[[#This Row],[SGUID]]="",IF(Checklist48[[#This Row],[SSGUID]]="",IF(Checklist48[[#This Row],[PIGUID]]="","",INDEX(PIs[[Column1]:[SS]],MATCH(Checklist48[[#This Row],[PIGUID]],PIs[GUID],0),2)),INDEX(PIs[[Column1]:[SS]],MATCH(Checklist48[[#This Row],[SSGUID]],PIs[SSGUID],0),18)),INDEX(PIs[[Column1]:[SS]],MATCH(Checklist48[[#This Row],[SGUID]],PIs[SGUID],0),14))</f>
        <v>FO 04.06.01</v>
      </c>
      <c r="K81" s="44" t="str">
        <f>IF(Checklist48[[#This Row],[SGUID]]="",IF(Checklist48[[#This Row],[SSGUID]]="",IF(Checklist48[[#This Row],[PIGUID]]="","",INDEX(PIs[[Column1]:[SS]],MATCH(Checklist48[[#This Row],[PIGUID]],PIs[GUID],0),4)),INDEX(PIs[[Column1]:[Ssbody]],MATCH(Checklist48[[#This Row],[SSGUID]],PIs[SSGUID],0),19)),INDEX(PIs[[Column1]:[SS]],MATCH(Checklist48[[#This Row],[SGUID]],PIs[SGUID],0),15))</f>
        <v>Up-to-date records of all fertilizer and biostimulant applications are kept.</v>
      </c>
      <c r="L81" s="44" t="str">
        <f>IF(Checklist48[[#This Row],[SGUID]]="",IF(Checklist48[[#This Row],[SSGUID]]="",INDEX(PIs[[Column1]:[SS]],MATCH(Checklist48[[#This Row],[PIGUID]],PIs[GUID],0),6),""),"")</f>
        <v>Records shall be kept of each fertilizer (organic and inorganic) and biostimulant application, including in hydroponic and fertigation systems. The records shall include:
- Name or reference of the field or greenhouse
- Name of the crop
- Application date (day, month, and year)
- Name and concentration of fertilizer applied
- Applied quantities
- Name of the applicator(s)
- Method of application</v>
      </c>
      <c r="M81" s="44" t="str">
        <f>IF(Checklist48[[#This Row],[SSGUID]]="",IF(Checklist48[[#This Row],[PIGUID]]="","",INDEX(PIs[[Column1]:[SS]],MATCH(Checklist48[[#This Row],[PIGUID]],PIs[GUID],0),8)),"")</f>
        <v>Minor Must</v>
      </c>
      <c r="N81" s="67"/>
      <c r="O81" s="67"/>
      <c r="P81" s="67" t="str">
        <f>IF(Checklist48[[#This Row],[ifna]]="NA","",IF(Checklist48[[#This Row],[RelatedPQ]]=0,"",IF(Checklist48[[#This Row],[RelatedPQ]]="","",IF((INDEX(S2PQ_relational[],MATCH(Checklist48[[#This Row],[PIGUID&amp;NO]],S2PQ_relational[PIGUID &amp; "NO"],0),1))=Checklist48[[#This Row],[PIGUID]],"Not applicable",""))))</f>
        <v/>
      </c>
      <c r="Q81" s="44" t="str">
        <f>IF(Checklist48[[#This Row],[N/A]]="Not Applicable",INDEX(S2PQ[[Step 2 questions]:[Justification]],MATCH(Checklist48[[#This Row],[RelatedPQ]],S2PQ[S2PQGUID],0),3),"")</f>
        <v/>
      </c>
      <c r="R81" s="67"/>
      <c r="S81" s="74"/>
    </row>
    <row r="82" spans="2:19" s="43" customFormat="1" ht="130" x14ac:dyDescent="0.35">
      <c r="B82" s="44"/>
      <c r="C82" s="44"/>
      <c r="D82" s="43">
        <f>IF(Checklist48[[#This Row],[SGUID]]="",IF(Checklist48[[#This Row],[SSGUID]]="",0,1),1)</f>
        <v>0</v>
      </c>
      <c r="E82" s="44" t="s">
        <v>363</v>
      </c>
      <c r="F82" s="44" t="str">
        <f>_xlfn.IFNA(Checklist48[[#This Row],[RelatedPQ]],"NA")</f>
        <v>NA</v>
      </c>
      <c r="G82" s="44" t="e">
        <f>IF(Checklist48[[#This Row],[PIGUID]]="","",INDEX(S2PQ_relational[],MATCH(Checklist48[[#This Row],[PIGUID&amp;NO]],S2PQ_relational[PIGUID &amp; "NO"],0),2))</f>
        <v>#N/A</v>
      </c>
      <c r="H82" s="44" t="str">
        <f>Checklist48[[#This Row],[PIGUID]]&amp;"NO"</f>
        <v>66qErdVVkFZQdnuAWgf1FtNO</v>
      </c>
      <c r="I82" s="44" t="b">
        <f>IF(Checklist48[[#This Row],[PIGUID]]="","",INDEX(PIs[NA Exempt],MATCH(Checklist48[[#This Row],[PIGUID]],PIs[GUID],0),1))</f>
        <v>0</v>
      </c>
      <c r="J82" s="44" t="str">
        <f>IF(Checklist48[[#This Row],[SGUID]]="",IF(Checklist48[[#This Row],[SSGUID]]="",IF(Checklist48[[#This Row],[PIGUID]]="","",INDEX(PIs[[Column1]:[SS]],MATCH(Checklist48[[#This Row],[PIGUID]],PIs[GUID],0),2)),INDEX(PIs[[Column1]:[SS]],MATCH(Checklist48[[#This Row],[SSGUID]],PIs[SSGUID],0),18)),INDEX(PIs[[Column1]:[SS]],MATCH(Checklist48[[#This Row],[SGUID]],PIs[SGUID],0),14))</f>
        <v>FO 04.06.02</v>
      </c>
      <c r="K82"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fertilizers is supported with metrics.</v>
      </c>
      <c r="L82" s="44" t="str">
        <f>IF(Checklist48[[#This Row],[SGUID]]="",IF(Checklist48[[#This Row],[SSGUID]]="",INDEX(PIs[[Column1]:[SS]],MATCH(Checklist48[[#This Row],[PIGUID]],PIs[GUID],0),6),""),"")</f>
        <v>Acceptable metrics allow calculating the following:
- Kg of nitrogen (in organic and inorganic fertilizers) used/ha/month
- Kg of phosphorus (in organic and inorganic fertilizers) used/ha/month
Metrics should refer to inorganic and organic fertilizers, units of time (e.g., growing cycle), and amounts of fertilizer per ha of production.
In Option 2 producer groups, evidence at quality management system (QMS) level is acceptable. Results (data) on metrics at producer group and farm level should be available to indicate compliance.</v>
      </c>
      <c r="M82" s="44" t="str">
        <f>IF(Checklist48[[#This Row],[SSGUID]]="",IF(Checklist48[[#This Row],[PIGUID]]="","",INDEX(PIs[[Column1]:[SS]],MATCH(Checklist48[[#This Row],[PIGUID]],PIs[GUID],0),8)),"")</f>
        <v>Recom.</v>
      </c>
      <c r="N82" s="67"/>
      <c r="O82" s="67"/>
      <c r="P82" s="67" t="str">
        <f>IF(Checklist48[[#This Row],[ifna]]="NA","",IF(Checklist48[[#This Row],[RelatedPQ]]=0,"",IF(Checklist48[[#This Row],[RelatedPQ]]="","",IF((INDEX(S2PQ_relational[],MATCH(Checklist48[[#This Row],[PIGUID&amp;NO]],S2PQ_relational[PIGUID &amp; "NO"],0),1))=Checklist48[[#This Row],[PIGUID]],"Not applicable",""))))</f>
        <v/>
      </c>
      <c r="Q82" s="44" t="str">
        <f>IF(Checklist48[[#This Row],[N/A]]="Not Applicable",INDEX(S2PQ[[Step 2 questions]:[Justification]],MATCH(Checklist48[[#This Row],[RelatedPQ]],S2PQ[S2PQGUID],0),3),"")</f>
        <v/>
      </c>
      <c r="R82" s="67"/>
      <c r="S82" s="74"/>
    </row>
    <row r="83" spans="2:19" s="43" customFormat="1" ht="40" x14ac:dyDescent="0.35">
      <c r="B83" s="44"/>
      <c r="C83" s="44" t="s">
        <v>344</v>
      </c>
      <c r="D83" s="43">
        <f>IF(Checklist48[[#This Row],[SGUID]]="",IF(Checklist48[[#This Row],[SSGUID]]="",0,1),1)</f>
        <v>1</v>
      </c>
      <c r="E83" s="44"/>
      <c r="F83" s="44" t="str">
        <f>_xlfn.IFNA(Checklist48[[#This Row],[RelatedPQ]],"NA")</f>
        <v/>
      </c>
      <c r="G83" s="44" t="str">
        <f>IF(Checklist48[[#This Row],[PIGUID]]="","",INDEX(S2PQ_relational[],MATCH(Checklist48[[#This Row],[PIGUID&amp;NO]],S2PQ_relational[PIGUID &amp; "NO"],0),2))</f>
        <v/>
      </c>
      <c r="H83" s="44" t="str">
        <f>Checklist48[[#This Row],[PIGUID]]&amp;"NO"</f>
        <v>NO</v>
      </c>
      <c r="I83" s="44" t="str">
        <f>IF(Checklist48[[#This Row],[PIGUID]]="","",INDEX(PIs[NA Exempt],MATCH(Checklist48[[#This Row],[PIGUID]],PIs[GUID],0),1))</f>
        <v/>
      </c>
      <c r="J83" s="44" t="str">
        <f>IF(Checklist48[[#This Row],[SGUID]]="",IF(Checklist48[[#This Row],[SSGUID]]="",IF(Checklist48[[#This Row],[PIGUID]]="","",INDEX(PIs[[Column1]:[SS]],MATCH(Checklist48[[#This Row],[PIGUID]],PIs[GUID],0),2)),INDEX(PIs[[Column1]:[SS]],MATCH(Checklist48[[#This Row],[SSGUID]],PIs[SSGUID],0),18)),INDEX(PIs[[Column1]:[SS]],MATCH(Checklist48[[#This Row],[SGUID]],PIs[SGUID],0),14))</f>
        <v>FO 04.07 Fertilizer and biostimulant storage</v>
      </c>
      <c r="K83" s="44" t="str">
        <f>IF(Checklist48[[#This Row],[SGUID]]="",IF(Checklist48[[#This Row],[SSGUID]]="",IF(Checklist48[[#This Row],[PIGUID]]="","",INDEX(PIs[[Column1]:[SS]],MATCH(Checklist48[[#This Row],[PIGUID]],PIs[GUID],0),4)),INDEX(PIs[[Column1]:[Ssbody]],MATCH(Checklist48[[#This Row],[SSGUID]],PIs[SSGUID],0),19)),INDEX(PIs[[Column1]:[SS]],MATCH(Checklist48[[#This Row],[SGUID]],PIs[SGUID],0),15))</f>
        <v>-</v>
      </c>
      <c r="L83" s="44" t="str">
        <f>IF(Checklist48[[#This Row],[SGUID]]="",IF(Checklist48[[#This Row],[SSGUID]]="",INDEX(PIs[[Column1]:[SS]],MATCH(Checklist48[[#This Row],[PIGUID]],PIs[GUID],0),6),""),"")</f>
        <v/>
      </c>
      <c r="M83" s="44" t="str">
        <f>IF(Checklist48[[#This Row],[SSGUID]]="",IF(Checklist48[[#This Row],[PIGUID]]="","",INDEX(PIs[[Column1]:[SS]],MATCH(Checklist48[[#This Row],[PIGUID]],PIs[GUID],0),8)),"")</f>
        <v/>
      </c>
      <c r="N83" s="67"/>
      <c r="O83" s="67"/>
      <c r="P83" s="67" t="str">
        <f>IF(Checklist48[[#This Row],[ifna]]="NA","",IF(Checklist48[[#This Row],[RelatedPQ]]=0,"",IF(Checklist48[[#This Row],[RelatedPQ]]="","",IF((INDEX(S2PQ_relational[],MATCH(Checklist48[[#This Row],[PIGUID&amp;NO]],S2PQ_relational[PIGUID &amp; "NO"],0),1))=Checklist48[[#This Row],[PIGUID]],"Not applicable",""))))</f>
        <v/>
      </c>
      <c r="Q83" s="44" t="str">
        <f>IF(Checklist48[[#This Row],[N/A]]="Not Applicable",INDEX(S2PQ[[Step 2 questions]:[Justification]],MATCH(Checklist48[[#This Row],[RelatedPQ]],S2PQ[S2PQGUID],0),3),"")</f>
        <v/>
      </c>
      <c r="R83" s="67"/>
      <c r="S83" s="74"/>
    </row>
    <row r="84" spans="2:19" s="43" customFormat="1" ht="130" x14ac:dyDescent="0.35">
      <c r="B84" s="44"/>
      <c r="C84" s="44"/>
      <c r="D84" s="43">
        <f>IF(Checklist48[[#This Row],[SGUID]]="",IF(Checklist48[[#This Row],[SSGUID]]="",0,1),1)</f>
        <v>0</v>
      </c>
      <c r="E84" s="44" t="s">
        <v>377</v>
      </c>
      <c r="F84" s="44" t="str">
        <f>_xlfn.IFNA(Checklist48[[#This Row],[RelatedPQ]],"NA")</f>
        <v>NA</v>
      </c>
      <c r="G84" s="44" t="e">
        <f>IF(Checklist48[[#This Row],[PIGUID]]="","",INDEX(S2PQ_relational[],MATCH(Checklist48[[#This Row],[PIGUID&amp;NO]],S2PQ_relational[PIGUID &amp; "NO"],0),2))</f>
        <v>#N/A</v>
      </c>
      <c r="H84" s="44" t="str">
        <f>Checklist48[[#This Row],[PIGUID]]&amp;"NO"</f>
        <v>GUdCaPaR66EtZcJlULth2NO</v>
      </c>
      <c r="I84" s="44" t="b">
        <f>IF(Checklist48[[#This Row],[PIGUID]]="","",INDEX(PIs[NA Exempt],MATCH(Checklist48[[#This Row],[PIGUID]],PIs[GUID],0),1))</f>
        <v>0</v>
      </c>
      <c r="J84" s="44" t="str">
        <f>IF(Checklist48[[#This Row],[SGUID]]="",IF(Checklist48[[#This Row],[SSGUID]]="",IF(Checklist48[[#This Row],[PIGUID]]="","",INDEX(PIs[[Column1]:[SS]],MATCH(Checklist48[[#This Row],[PIGUID]],PIs[GUID],0),2)),INDEX(PIs[[Column1]:[SS]],MATCH(Checklist48[[#This Row],[SSGUID]],PIs[SSGUID],0),18)),INDEX(PIs[[Column1]:[SS]],MATCH(Checklist48[[#This Row],[SGUID]],PIs[SGUID],0),14))</f>
        <v>FO 04.07.01</v>
      </c>
      <c r="K84"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an appropriate manner to avoid cross contamination.</v>
      </c>
      <c r="L84" s="44" t="str">
        <f>IF(Checklist48[[#This Row],[SGUID]]="",IF(Checklist48[[#This Row],[SSGUID]]="",INDEX(PIs[[Column1]:[SS]],MATCH(Checklist48[[#This Row],[PIGUID]],PIs[GUID],0),6),""),"")</f>
        <v>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v>
      </c>
      <c r="M84" s="44" t="str">
        <f>IF(Checklist48[[#This Row],[SSGUID]]="",IF(Checklist48[[#This Row],[PIGUID]]="","",INDEX(PIs[[Column1]:[SS]],MATCH(Checklist48[[#This Row],[PIGUID]],PIs[GUID],0),8)),"")</f>
        <v>Minor Must</v>
      </c>
      <c r="N84" s="67"/>
      <c r="O84" s="67"/>
      <c r="P84" s="67" t="str">
        <f>IF(Checklist48[[#This Row],[ifna]]="NA","",IF(Checklist48[[#This Row],[RelatedPQ]]=0,"",IF(Checklist48[[#This Row],[RelatedPQ]]="","",IF((INDEX(S2PQ_relational[],MATCH(Checklist48[[#This Row],[PIGUID&amp;NO]],S2PQ_relational[PIGUID &amp; "NO"],0),1))=Checklist48[[#This Row],[PIGUID]],"Not applicable",""))))</f>
        <v/>
      </c>
      <c r="Q84" s="44" t="str">
        <f>IF(Checklist48[[#This Row],[N/A]]="Not Applicable",INDEX(S2PQ[[Step 2 questions]:[Justification]],MATCH(Checklist48[[#This Row],[RelatedPQ]],S2PQ[S2PQGUID],0),3),"")</f>
        <v/>
      </c>
      <c r="R84" s="67"/>
      <c r="S84" s="74"/>
    </row>
    <row r="85" spans="2:19" s="43" customFormat="1" ht="157.25" customHeight="1" x14ac:dyDescent="0.35">
      <c r="B85" s="44"/>
      <c r="C85" s="44"/>
      <c r="D85" s="43">
        <f>IF(Checklist48[[#This Row],[SGUID]]="",IF(Checklist48[[#This Row],[SSGUID]]="",0,1),1)</f>
        <v>0</v>
      </c>
      <c r="E85" s="44" t="s">
        <v>357</v>
      </c>
      <c r="F85" s="44" t="str">
        <f>_xlfn.IFNA(Checklist48[[#This Row],[RelatedPQ]],"NA")</f>
        <v>NA</v>
      </c>
      <c r="G85" s="44" t="e">
        <f>IF(Checklist48[[#This Row],[PIGUID]]="","",INDEX(S2PQ_relational[],MATCH(Checklist48[[#This Row],[PIGUID&amp;NO]],S2PQ_relational[PIGUID &amp; "NO"],0),2))</f>
        <v>#N/A</v>
      </c>
      <c r="H85" s="44" t="str">
        <f>Checklist48[[#This Row],[PIGUID]]&amp;"NO"</f>
        <v>3vCxH2ZLcwjwO6MVABDrBgNO</v>
      </c>
      <c r="I85" s="44" t="b">
        <f>IF(Checklist48[[#This Row],[PIGUID]]="","",INDEX(PIs[NA Exempt],MATCH(Checklist48[[#This Row],[PIGUID]],PIs[GUID],0),1))</f>
        <v>0</v>
      </c>
      <c r="J85" s="44" t="str">
        <f>IF(Checklist48[[#This Row],[SGUID]]="",IF(Checklist48[[#This Row],[SSGUID]]="",IF(Checklist48[[#This Row],[PIGUID]]="","",INDEX(PIs[[Column1]:[SS]],MATCH(Checklist48[[#This Row],[PIGUID]],PIs[GUID],0),2)),INDEX(PIs[[Column1]:[SS]],MATCH(Checklist48[[#This Row],[SSGUID]],PIs[SSGUID],0),18)),INDEX(PIs[[Column1]:[SS]],MATCH(Checklist48[[#This Row],[SGUID]],PIs[SGUID],0),14))</f>
        <v>FO 04.07.02</v>
      </c>
      <c r="K85"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 covered, clean, and dry area.</v>
      </c>
      <c r="L85" s="44" t="str">
        <f>IF(Checklist48[[#This Row],[SGUID]]="",IF(Checklist48[[#This Row],[SSGUID]]="",INDEX(PIs[[Column1]:[SS]],MATCH(Checklist48[[#This Row],[PIGUID]],PIs[GUID],0),6),""),"")</f>
        <v>The storage area for inorganic fertilizers shall be:
- Well ventilated and free from rainwater or heavy condensation
- Free from waste, not constituting a breeding place for rodents, and allowing easy clearing of spillage and leakage
-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v>
      </c>
      <c r="M85" s="44" t="str">
        <f>IF(Checklist48[[#This Row],[SSGUID]]="",IF(Checklist48[[#This Row],[PIGUID]]="","",INDEX(PIs[[Column1]:[SS]],MATCH(Checklist48[[#This Row],[PIGUID]],PIs[GUID],0),8)),"")</f>
        <v>Minor Must</v>
      </c>
      <c r="N85" s="67"/>
      <c r="O85" s="67"/>
      <c r="P85" s="67" t="str">
        <f>IF(Checklist48[[#This Row],[ifna]]="NA","",IF(Checklist48[[#This Row],[RelatedPQ]]=0,"",IF(Checklist48[[#This Row],[RelatedPQ]]="","",IF((INDEX(S2PQ_relational[],MATCH(Checklist48[[#This Row],[PIGUID&amp;NO]],S2PQ_relational[PIGUID &amp; "NO"],0),1))=Checklist48[[#This Row],[PIGUID]],"Not applicable",""))))</f>
        <v/>
      </c>
      <c r="Q85" s="44" t="str">
        <f>IF(Checklist48[[#This Row],[N/A]]="Not Applicable",INDEX(S2PQ[[Step 2 questions]:[Justification]],MATCH(Checklist48[[#This Row],[RelatedPQ]],S2PQ[S2PQGUID],0),3),"")</f>
        <v/>
      </c>
      <c r="R85" s="67"/>
      <c r="S85" s="74"/>
    </row>
    <row r="86" spans="2:19" s="43" customFormat="1" ht="130" x14ac:dyDescent="0.35">
      <c r="B86" s="44"/>
      <c r="C86" s="44"/>
      <c r="D86" s="43">
        <f>IF(Checklist48[[#This Row],[SGUID]]="",IF(Checklist48[[#This Row],[SSGUID]]="",0,1),1)</f>
        <v>0</v>
      </c>
      <c r="E86" s="44" t="s">
        <v>337</v>
      </c>
      <c r="F86" s="44" t="str">
        <f>_xlfn.IFNA(Checklist48[[#This Row],[RelatedPQ]],"NA")</f>
        <v>NA</v>
      </c>
      <c r="G86" s="44" t="e">
        <f>IF(Checklist48[[#This Row],[PIGUID]]="","",INDEX(S2PQ_relational[],MATCH(Checklist48[[#This Row],[PIGUID&amp;NO]],S2PQ_relational[PIGUID &amp; "NO"],0),2))</f>
        <v>#N/A</v>
      </c>
      <c r="H86" s="44" t="str">
        <f>Checklist48[[#This Row],[PIGUID]]&amp;"NO"</f>
        <v>5QyCDmg1wno1ftPKe7flLiNO</v>
      </c>
      <c r="I86" s="44" t="b">
        <f>IF(Checklist48[[#This Row],[PIGUID]]="","",INDEX(PIs[NA Exempt],MATCH(Checklist48[[#This Row],[PIGUID]],PIs[GUID],0),1))</f>
        <v>0</v>
      </c>
      <c r="J86" s="44" t="str">
        <f>IF(Checklist48[[#This Row],[SGUID]]="",IF(Checklist48[[#This Row],[SSGUID]]="",IF(Checklist48[[#This Row],[PIGUID]]="","",INDEX(PIs[[Column1]:[SS]],MATCH(Checklist48[[#This Row],[PIGUID]],PIs[GUID],0),2)),INDEX(PIs[[Column1]:[SS]],MATCH(Checklist48[[#This Row],[SSGUID]],PIs[SSGUID],0),18)),INDEX(PIs[[Column1]:[SS]],MATCH(Checklist48[[#This Row],[SGUID]],PIs[SGUID],0),14))</f>
        <v>FO 04.07.03</v>
      </c>
      <c r="K86"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an appropriate manner that reduces the risk of environmental contamination.</v>
      </c>
      <c r="L86" s="44" t="str">
        <f>IF(Checklist48[[#This Row],[SGUID]]="",IF(Checklist48[[#This Row],[SSGUID]]="",INDEX(PIs[[Column1]:[SS]],MATCH(Checklist48[[#This Row],[PIGUID]],PIs[GUID],0),6),""),"")</f>
        <v>Fertilizers (organic and inorganic) and biostimulants shall be stored in a manner that poses minimum risk of contamination to water sources.
In the absence of other applicable legislation, liquid fertilizer stores/tanks shall be surrounded by an impermeable barrier able to contain a capacity of 110% of the volume of the largest container.</v>
      </c>
      <c r="M86" s="44" t="str">
        <f>IF(Checklist48[[#This Row],[SSGUID]]="",IF(Checklist48[[#This Row],[PIGUID]]="","",INDEX(PIs[[Column1]:[SS]],MATCH(Checklist48[[#This Row],[PIGUID]],PIs[GUID],0),8)),"")</f>
        <v>Major Must</v>
      </c>
      <c r="N86" s="67"/>
      <c r="O86" s="67"/>
      <c r="P86" s="67" t="str">
        <f>IF(Checklist48[[#This Row],[ifna]]="NA","",IF(Checklist48[[#This Row],[RelatedPQ]]=0,"",IF(Checklist48[[#This Row],[RelatedPQ]]="","",IF((INDEX(S2PQ_relational[],MATCH(Checklist48[[#This Row],[PIGUID&amp;NO]],S2PQ_relational[PIGUID &amp; "NO"],0),1))=Checklist48[[#This Row],[PIGUID]],"Not applicable",""))))</f>
        <v/>
      </c>
      <c r="Q86" s="44" t="str">
        <f>IF(Checklist48[[#This Row],[N/A]]="Not Applicable",INDEX(S2PQ[[Step 2 questions]:[Justification]],MATCH(Checklist48[[#This Row],[RelatedPQ]],S2PQ[S2PQGUID],0),3),"")</f>
        <v/>
      </c>
      <c r="R86" s="67"/>
      <c r="S86" s="74"/>
    </row>
    <row r="87" spans="2:19" s="43" customFormat="1" ht="70" x14ac:dyDescent="0.35">
      <c r="B87" s="44"/>
      <c r="C87" s="44"/>
      <c r="D87" s="43">
        <f>IF(Checklist48[[#This Row],[SGUID]]="",IF(Checklist48[[#This Row],[SSGUID]]="",0,1),1)</f>
        <v>0</v>
      </c>
      <c r="E87" s="44" t="s">
        <v>465</v>
      </c>
      <c r="F87" s="44" t="str">
        <f>_xlfn.IFNA(Checklist48[[#This Row],[RelatedPQ]],"NA")</f>
        <v>NA</v>
      </c>
      <c r="G87" s="44" t="e">
        <f>IF(Checklist48[[#This Row],[PIGUID]]="","",INDEX(S2PQ_relational[],MATCH(Checklist48[[#This Row],[PIGUID&amp;NO]],S2PQ_relational[PIGUID &amp; "NO"],0),2))</f>
        <v>#N/A</v>
      </c>
      <c r="H87" s="44" t="str">
        <f>Checklist48[[#This Row],[PIGUID]]&amp;"NO"</f>
        <v>7aUlOywhjzxAWEsbUXrmz2NO</v>
      </c>
      <c r="I87" s="44" t="b">
        <f>IF(Checklist48[[#This Row],[PIGUID]]="","",INDEX(PIs[NA Exempt],MATCH(Checklist48[[#This Row],[PIGUID]],PIs[GUID],0),1))</f>
        <v>0</v>
      </c>
      <c r="J87" s="44" t="str">
        <f>IF(Checklist48[[#This Row],[SGUID]]="",IF(Checklist48[[#This Row],[SSGUID]]="",IF(Checklist48[[#This Row],[PIGUID]]="","",INDEX(PIs[[Column1]:[SS]],MATCH(Checklist48[[#This Row],[PIGUID]],PIs[GUID],0),2)),INDEX(PIs[[Column1]:[SS]],MATCH(Checklist48[[#This Row],[SSGUID]],PIs[SSGUID],0),18)),INDEX(PIs[[Column1]:[SS]],MATCH(Checklist48[[#This Row],[SGUID]],PIs[SGUID],0),14))</f>
        <v>FO 04.07.04</v>
      </c>
      <c r="K87" s="44" t="str">
        <f>IF(Checklist48[[#This Row],[SGUID]]="",IF(Checklist48[[#This Row],[SSGUID]]="",IF(Checklist48[[#This Row],[PIGUID]]="","",INDEX(PIs[[Column1]:[SS]],MATCH(Checklist48[[#This Row],[PIGUID]],PIs[GUID],0),4)),INDEX(PIs[[Column1]:[Ssbody]],MATCH(Checklist48[[#This Row],[SSGUID]],PIs[SSGUID],0),19)),INDEX(PIs[[Column1]:[SS]],MATCH(Checklist48[[#This Row],[SGUID]],PIs[SGUID],0),15))</f>
        <v>The purchase and use of fertilizers and/or biostimulants are tracked at appropriate intervals.</v>
      </c>
      <c r="L87" s="44" t="str">
        <f>IF(Checklist48[[#This Row],[SGUID]]="",IF(Checklist48[[#This Row],[SSGUID]]="",INDEX(PIs[[Column1]:[SS]],MATCH(Checklist48[[#This Row],[PIGUID]],PIs[GUID],0),6),""),"")</f>
        <v>The producer shall track fertilizer and/or biostimulant purchases and use by means of invoices, beginning and end of season or growing cycle reconciling, or other systematic methods. The stock does not need to be inventoried monthly. Whatever tracking and reconciliation process is used shall allow for identification of loss of fertilizer and/or biostimulant through theft or overapplication.</v>
      </c>
      <c r="M87" s="44" t="str">
        <f>IF(Checklist48[[#This Row],[SSGUID]]="",IF(Checklist48[[#This Row],[PIGUID]]="","",INDEX(PIs[[Column1]:[SS]],MATCH(Checklist48[[#This Row],[PIGUID]],PIs[GUID],0),8)),"")</f>
        <v>Minor Must</v>
      </c>
      <c r="N87" s="67"/>
      <c r="O87" s="67"/>
      <c r="P87" s="67" t="str">
        <f>IF(Checklist48[[#This Row],[ifna]]="NA","",IF(Checklist48[[#This Row],[RelatedPQ]]=0,"",IF(Checklist48[[#This Row],[RelatedPQ]]="","",IF((INDEX(S2PQ_relational[],MATCH(Checklist48[[#This Row],[PIGUID&amp;NO]],S2PQ_relational[PIGUID &amp; "NO"],0),1))=Checklist48[[#This Row],[PIGUID]],"Not applicable",""))))</f>
        <v/>
      </c>
      <c r="Q87" s="44" t="str">
        <f>IF(Checklist48[[#This Row],[N/A]]="Not Applicable",INDEX(S2PQ[[Step 2 questions]:[Justification]],MATCH(Checklist48[[#This Row],[RelatedPQ]],S2PQ[S2PQGUID],0),3),"")</f>
        <v/>
      </c>
      <c r="R87" s="67"/>
      <c r="S87" s="74"/>
    </row>
    <row r="88" spans="2:19" s="43" customFormat="1" ht="130" x14ac:dyDescent="0.35">
      <c r="B88" s="44"/>
      <c r="C88" s="44"/>
      <c r="D88" s="43">
        <f>IF(Checklist48[[#This Row],[SGUID]]="",IF(Checklist48[[#This Row],[SSGUID]]="",0,1),1)</f>
        <v>0</v>
      </c>
      <c r="E88" s="44" t="s">
        <v>351</v>
      </c>
      <c r="F88" s="44" t="str">
        <f>_xlfn.IFNA(Checklist48[[#This Row],[RelatedPQ]],"NA")</f>
        <v>NA</v>
      </c>
      <c r="G88" s="44" t="e">
        <f>IF(Checklist48[[#This Row],[PIGUID]]="","",INDEX(S2PQ_relational[],MATCH(Checklist48[[#This Row],[PIGUID&amp;NO]],S2PQ_relational[PIGUID &amp; "NO"],0),2))</f>
        <v>#N/A</v>
      </c>
      <c r="H88" s="44" t="str">
        <f>Checklist48[[#This Row],[PIGUID]]&amp;"NO"</f>
        <v>7Y4CA7DOpZiZGcCS2TsFBNO</v>
      </c>
      <c r="I88" s="44" t="b">
        <f>IF(Checklist48[[#This Row],[PIGUID]]="","",INDEX(PIs[NA Exempt],MATCH(Checklist48[[#This Row],[PIGUID]],PIs[GUID],0),1))</f>
        <v>0</v>
      </c>
      <c r="J88" s="44" t="str">
        <f>IF(Checklist48[[#This Row],[SGUID]]="",IF(Checklist48[[#This Row],[SSGUID]]="",IF(Checklist48[[#This Row],[PIGUID]]="","",INDEX(PIs[[Column1]:[SS]],MATCH(Checklist48[[#This Row],[PIGUID]],PIs[GUID],0),2)),INDEX(PIs[[Column1]:[SS]],MATCH(Checklist48[[#This Row],[SSGUID]],PIs[SSGUID],0),18)),INDEX(PIs[[Column1]:[SS]],MATCH(Checklist48[[#This Row],[SGUID]],PIs[SGUID],0),14))</f>
        <v>FO 04.07.05</v>
      </c>
      <c r="K88" s="44" t="str">
        <f>IF(Checklist48[[#This Row],[SGUID]]="",IF(Checklist48[[#This Row],[SSGUID]]="",IF(Checklist48[[#This Row],[PIGUID]]="","",INDEX(PIs[[Column1]:[SS]],MATCH(Checklist48[[#This Row],[PIGUID]],PIs[GUID],0),4)),INDEX(PIs[[Column1]:[Ssbody]],MATCH(Checklist48[[#This Row],[SSGUID]],PIs[SSGUID],0),19)),INDEX(PIs[[Column1]:[SS]],MATCH(Checklist48[[#This Row],[SGUID]],PIs[SGUID],0),15))</f>
        <v>Concentrated acids are stored safely.</v>
      </c>
      <c r="L88" s="44" t="str">
        <f>IF(Checklist48[[#This Row],[SGUID]]="",IF(Checklist48[[#This Row],[SSGUID]]="",INDEX(PIs[[Column1]:[SS]],MATCH(Checklist48[[#This Row],[PIGUID]],PIs[GUID],0),6),""),"")</f>
        <v>Concentrated acids shall be stored separately from any other materials, in a separate, lockable room, unless stored according to the requirements for plant protection product (PPP) storage.</v>
      </c>
      <c r="M88" s="44" t="str">
        <f>IF(Checklist48[[#This Row],[SSGUID]]="",IF(Checklist48[[#This Row],[PIGUID]]="","",INDEX(PIs[[Column1]:[SS]],MATCH(Checklist48[[#This Row],[PIGUID]],PIs[GUID],0),8)),"")</f>
        <v>Minor Must</v>
      </c>
      <c r="N88" s="67"/>
      <c r="O88" s="67"/>
      <c r="P88" s="67" t="str">
        <f>IF(Checklist48[[#This Row],[ifna]]="NA","",IF(Checklist48[[#This Row],[RelatedPQ]]=0,"",IF(Checklist48[[#This Row],[RelatedPQ]]="","",IF((INDEX(S2PQ_relational[],MATCH(Checklist48[[#This Row],[PIGUID&amp;NO]],S2PQ_relational[PIGUID &amp; "NO"],0),1))=Checklist48[[#This Row],[PIGUID]],"Not applicable",""))))</f>
        <v/>
      </c>
      <c r="Q88" s="44" t="str">
        <f>IF(Checklist48[[#This Row],[N/A]]="Not Applicable",INDEX(S2PQ[[Step 2 questions]:[Justification]],MATCH(Checklist48[[#This Row],[RelatedPQ]],S2PQ[S2PQGUID],0),3),"")</f>
        <v/>
      </c>
      <c r="R88" s="67"/>
      <c r="S88" s="74"/>
    </row>
    <row r="89" spans="2:19" s="43" customFormat="1" ht="21" x14ac:dyDescent="0.35">
      <c r="B89" s="44" t="s">
        <v>86</v>
      </c>
      <c r="C89" s="44"/>
      <c r="D89" s="43">
        <f>IF(Checklist48[[#This Row],[SGUID]]="",IF(Checklist48[[#This Row],[SSGUID]]="",0,1),1)</f>
        <v>1</v>
      </c>
      <c r="E89" s="44"/>
      <c r="F89" s="44" t="str">
        <f>_xlfn.IFNA(Checklist48[[#This Row],[RelatedPQ]],"NA")</f>
        <v/>
      </c>
      <c r="G89" s="44" t="str">
        <f>IF(Checklist48[[#This Row],[PIGUID]]="","",INDEX(S2PQ_relational[],MATCH(Checklist48[[#This Row],[PIGUID&amp;NO]],S2PQ_relational[PIGUID &amp; "NO"],0),2))</f>
        <v/>
      </c>
      <c r="H89" s="44" t="str">
        <f>Checklist48[[#This Row],[PIGUID]]&amp;"NO"</f>
        <v>NO</v>
      </c>
      <c r="I89" s="44" t="str">
        <f>IF(Checklist48[[#This Row],[PIGUID]]="","",INDEX(PIs[NA Exempt],MATCH(Checklist48[[#This Row],[PIGUID]],PIs[GUID],0),1))</f>
        <v/>
      </c>
      <c r="J89" s="44" t="str">
        <f>IF(Checklist48[[#This Row],[SGUID]]="",IF(Checklist48[[#This Row],[SSGUID]]="",IF(Checklist48[[#This Row],[PIGUID]]="","",INDEX(PIs[[Column1]:[SS]],MATCH(Checklist48[[#This Row],[PIGUID]],PIs[GUID],0),2)),INDEX(PIs[[Column1]:[SS]],MATCH(Checklist48[[#This Row],[SSGUID]],PIs[SSGUID],0),18)),INDEX(PIs[[Column1]:[SS]],MATCH(Checklist48[[#This Row],[SGUID]],PIs[SGUID],0),14))</f>
        <v>FO 05 WATER MANAGEMENT</v>
      </c>
      <c r="K89" s="44" t="str">
        <f>IF(Checklist48[[#This Row],[SGUID]]="",IF(Checklist48[[#This Row],[SSGUID]]="",IF(Checklist48[[#This Row],[PIGUID]]="","",INDEX(PIs[[Column1]:[SS]],MATCH(Checklist48[[#This Row],[PIGUID]],PIs[GUID],0),4)),INDEX(PIs[[Column1]:[Ssbody]],MATCH(Checklist48[[#This Row],[SSGUID]],PIs[SSGUID],0),19)),INDEX(PIs[[Column1]:[SS]],MATCH(Checklist48[[#This Row],[SGUID]],PIs[SGUID],0),15))</f>
        <v>-</v>
      </c>
      <c r="L89" s="44" t="str">
        <f>IF(Checklist48[[#This Row],[SGUID]]="",IF(Checklist48[[#This Row],[SSGUID]]="",INDEX(PIs[[Column1]:[SS]],MATCH(Checklist48[[#This Row],[PIGUID]],PIs[GUID],0),6),""),"")</f>
        <v/>
      </c>
      <c r="M89" s="44" t="str">
        <f>IF(Checklist48[[#This Row],[SSGUID]]="",IF(Checklist48[[#This Row],[PIGUID]]="","",INDEX(PIs[[Column1]:[SS]],MATCH(Checklist48[[#This Row],[PIGUID]],PIs[GUID],0),8)),"")</f>
        <v/>
      </c>
      <c r="N89" s="67"/>
      <c r="O89" s="67"/>
      <c r="P89" s="67" t="str">
        <f>IF(Checklist48[[#This Row],[ifna]]="NA","",IF(Checklist48[[#This Row],[RelatedPQ]]=0,"",IF(Checklist48[[#This Row],[RelatedPQ]]="","",IF((INDEX(S2PQ_relational[],MATCH(Checklist48[[#This Row],[PIGUID&amp;NO]],S2PQ_relational[PIGUID &amp; "NO"],0),1))=Checklist48[[#This Row],[PIGUID]],"Not applicable",""))))</f>
        <v/>
      </c>
      <c r="Q89" s="44" t="str">
        <f>IF(Checklist48[[#This Row],[N/A]]="Not Applicable",INDEX(S2PQ[[Step 2 questions]:[Justification]],MATCH(Checklist48[[#This Row],[RelatedPQ]],S2PQ[S2PQGUID],0),3),"")</f>
        <v/>
      </c>
      <c r="R89" s="67"/>
      <c r="S89" s="74"/>
    </row>
    <row r="90" spans="2:19" s="43" customFormat="1" ht="30" x14ac:dyDescent="0.35">
      <c r="B90" s="44"/>
      <c r="C90" s="44" t="s">
        <v>820</v>
      </c>
      <c r="D90" s="43">
        <f>IF(Checklist48[[#This Row],[SGUID]]="",IF(Checklist48[[#This Row],[SSGUID]]="",0,1),1)</f>
        <v>1</v>
      </c>
      <c r="E90" s="44"/>
      <c r="F90" s="44" t="str">
        <f>_xlfn.IFNA(Checklist48[[#This Row],[RelatedPQ]],"NA")</f>
        <v/>
      </c>
      <c r="G90" s="44" t="str">
        <f>IF(Checklist48[[#This Row],[PIGUID]]="","",INDEX(S2PQ_relational[],MATCH(Checklist48[[#This Row],[PIGUID&amp;NO]],S2PQ_relational[PIGUID &amp; "NO"],0),2))</f>
        <v/>
      </c>
      <c r="H90" s="44" t="str">
        <f>Checklist48[[#This Row],[PIGUID]]&amp;"NO"</f>
        <v>NO</v>
      </c>
      <c r="I90" s="44" t="str">
        <f>IF(Checklist48[[#This Row],[PIGUID]]="","",INDEX(PIs[NA Exempt],MATCH(Checklist48[[#This Row],[PIGUID]],PIs[GUID],0),1))</f>
        <v/>
      </c>
      <c r="J90"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05.01 Water sources
</v>
      </c>
      <c r="K90" s="44" t="str">
        <f>IF(Checklist48[[#This Row],[SGUID]]="",IF(Checklist48[[#This Row],[SSGUID]]="",IF(Checklist48[[#This Row],[PIGUID]]="","",INDEX(PIs[[Column1]:[SS]],MATCH(Checklist48[[#This Row],[PIGUID]],PIs[GUID],0),4)),INDEX(PIs[[Column1]:[Ssbody]],MATCH(Checklist48[[#This Row],[SSGUID]],PIs[SSGUID],0),19)),INDEX(PIs[[Column1]:[SS]],MATCH(Checklist48[[#This Row],[SGUID]],PIs[SGUID],0),15))</f>
        <v>-</v>
      </c>
      <c r="L90" s="44" t="str">
        <f>IF(Checklist48[[#This Row],[SGUID]]="",IF(Checklist48[[#This Row],[SSGUID]]="",INDEX(PIs[[Column1]:[SS]],MATCH(Checklist48[[#This Row],[PIGUID]],PIs[GUID],0),6),""),"")</f>
        <v/>
      </c>
      <c r="M90" s="44" t="str">
        <f>IF(Checklist48[[#This Row],[SSGUID]]="",IF(Checklist48[[#This Row],[PIGUID]]="","",INDEX(PIs[[Column1]:[SS]],MATCH(Checklist48[[#This Row],[PIGUID]],PIs[GUID],0),8)),"")</f>
        <v/>
      </c>
      <c r="N90" s="67"/>
      <c r="O90" s="67"/>
      <c r="P90" s="67" t="str">
        <f>IF(Checklist48[[#This Row],[ifna]]="NA","",IF(Checklist48[[#This Row],[RelatedPQ]]=0,"",IF(Checklist48[[#This Row],[RelatedPQ]]="","",IF((INDEX(S2PQ_relational[],MATCH(Checklist48[[#This Row],[PIGUID&amp;NO]],S2PQ_relational[PIGUID &amp; "NO"],0),1))=Checklist48[[#This Row],[PIGUID]],"Not applicable",""))))</f>
        <v/>
      </c>
      <c r="Q90" s="44" t="str">
        <f>IF(Checklist48[[#This Row],[N/A]]="Not Applicable",INDEX(S2PQ[[Step 2 questions]:[Justification]],MATCH(Checklist48[[#This Row],[RelatedPQ]],S2PQ[S2PQGUID],0),3),"")</f>
        <v/>
      </c>
      <c r="R90" s="67"/>
      <c r="S90" s="74"/>
    </row>
    <row r="91" spans="2:19" s="43" customFormat="1" ht="145.75" customHeight="1" x14ac:dyDescent="0.35">
      <c r="B91" s="44"/>
      <c r="C91" s="44"/>
      <c r="D91" s="43">
        <f>IF(Checklist48[[#This Row],[SGUID]]="",IF(Checklist48[[#This Row],[SSGUID]]="",0,1),1)</f>
        <v>0</v>
      </c>
      <c r="E91" s="44" t="s">
        <v>841</v>
      </c>
      <c r="F91" s="44" t="str">
        <f>_xlfn.IFNA(Checklist48[[#This Row],[RelatedPQ]],"NA")</f>
        <v>NA</v>
      </c>
      <c r="G91" s="44" t="e">
        <f>IF(Checklist48[[#This Row],[PIGUID]]="","",INDEX(S2PQ_relational[],MATCH(Checklist48[[#This Row],[PIGUID&amp;NO]],S2PQ_relational[PIGUID &amp; "NO"],0),2))</f>
        <v>#N/A</v>
      </c>
      <c r="H91" s="44" t="str">
        <f>Checklist48[[#This Row],[PIGUID]]&amp;"NO"</f>
        <v>5diEk8rTKZJDmgUOAr0YrbNO</v>
      </c>
      <c r="I91" s="44" t="b">
        <f>IF(Checklist48[[#This Row],[PIGUID]]="","",INDEX(PIs[NA Exempt],MATCH(Checklist48[[#This Row],[PIGUID]],PIs[GUID],0),1))</f>
        <v>0</v>
      </c>
      <c r="J91" s="44" t="str">
        <f>IF(Checklist48[[#This Row],[SGUID]]="",IF(Checklist48[[#This Row],[SSGUID]]="",IF(Checklist48[[#This Row],[PIGUID]]="","",INDEX(PIs[[Column1]:[SS]],MATCH(Checklist48[[#This Row],[PIGUID]],PIs[GUID],0),2)),INDEX(PIs[[Column1]:[SS]],MATCH(Checklist48[[#This Row],[SSGUID]],PIs[SSGUID],0),18)),INDEX(PIs[[Column1]:[SS]],MATCH(Checklist48[[#This Row],[SGUID]],PIs[SGUID],0),14))</f>
        <v>FO 05.01.01</v>
      </c>
      <c r="K91"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has been undertaken to evaluate environmental issues for water management on the farm (pre- and postharvest).</v>
      </c>
      <c r="L91" s="44" t="str">
        <f>IF(Checklist48[[#This Row],[SGUID]]="",IF(Checklist48[[#This Row],[SSGUID]]="",INDEX(PIs[[Column1]:[SS]],MATCH(Checklist48[[#This Row],[PIGUID]],PIs[GUID],0),6),""),"")</f>
        <v>There shall be a documented risk assessment for water used for indoor and outdoor production and postharvest activities. At minimum, the assessment shall identify environmental impacts on and of:
- Own farming activities on water sources and off-farm environments, including the risk of depleting water sources or affecting water quality
- Distribution and irrigation systems
The producer shall be aware of water sources considered critical as per public knowledge (media, civil organizations, the authorities, academia, others), where information is known to be available.
The risk assessment shall be reviewed annually or whenever changes to risks occur.</v>
      </c>
      <c r="M91" s="44" t="str">
        <f>IF(Checklist48[[#This Row],[SSGUID]]="",IF(Checklist48[[#This Row],[PIGUID]]="","",INDEX(PIs[[Column1]:[SS]],MATCH(Checklist48[[#This Row],[PIGUID]],PIs[GUID],0),8)),"")</f>
        <v>Major Must</v>
      </c>
      <c r="N91" s="67"/>
      <c r="O91" s="67"/>
      <c r="P91" s="67" t="str">
        <f>IF(Checklist48[[#This Row],[ifna]]="NA","",IF(Checklist48[[#This Row],[RelatedPQ]]=0,"",IF(Checklist48[[#This Row],[RelatedPQ]]="","",IF((INDEX(S2PQ_relational[],MATCH(Checklist48[[#This Row],[PIGUID&amp;NO]],S2PQ_relational[PIGUID &amp; "NO"],0),1))=Checklist48[[#This Row],[PIGUID]],"Not applicable",""))))</f>
        <v/>
      </c>
      <c r="Q91" s="44" t="str">
        <f>IF(Checklist48[[#This Row],[N/A]]="Not Applicable",INDEX(S2PQ[[Step 2 questions]:[Justification]],MATCH(Checklist48[[#This Row],[RelatedPQ]],S2PQ[S2PQGUID],0),3),"")</f>
        <v/>
      </c>
      <c r="R91" s="67"/>
      <c r="S91" s="74"/>
    </row>
    <row r="92" spans="2:19" s="43" customFormat="1" ht="222" customHeight="1" x14ac:dyDescent="0.35">
      <c r="B92" s="44"/>
      <c r="C92" s="44"/>
      <c r="D92" s="43">
        <f>IF(Checklist48[[#This Row],[SGUID]]="",IF(Checklist48[[#This Row],[SSGUID]]="",0,1),1)</f>
        <v>0</v>
      </c>
      <c r="E92" s="44" t="s">
        <v>814</v>
      </c>
      <c r="F92" s="44" t="str">
        <f>_xlfn.IFNA(Checklist48[[#This Row],[RelatedPQ]],"NA")</f>
        <v>NA</v>
      </c>
      <c r="G92" s="44" t="e">
        <f>IF(Checklist48[[#This Row],[PIGUID]]="","",INDEX(S2PQ_relational[],MATCH(Checklist48[[#This Row],[PIGUID&amp;NO]],S2PQ_relational[PIGUID &amp; "NO"],0),2))</f>
        <v>#N/A</v>
      </c>
      <c r="H92" s="44" t="str">
        <f>Checklist48[[#This Row],[PIGUID]]&amp;"NO"</f>
        <v>4uibv1wBBkNZaoSvJmqumTNO</v>
      </c>
      <c r="I92" s="44" t="b">
        <f>IF(Checklist48[[#This Row],[PIGUID]]="","",INDEX(PIs[NA Exempt],MATCH(Checklist48[[#This Row],[PIGUID]],PIs[GUID],0),1))</f>
        <v>0</v>
      </c>
      <c r="J92" s="44" t="str">
        <f>IF(Checklist48[[#This Row],[SGUID]]="",IF(Checklist48[[#This Row],[SSGUID]]="",IF(Checklist48[[#This Row],[PIGUID]]="","",INDEX(PIs[[Column1]:[SS]],MATCH(Checklist48[[#This Row],[PIGUID]],PIs[GUID],0),2)),INDEX(PIs[[Column1]:[SS]],MATCH(Checklist48[[#This Row],[SSGUID]],PIs[SSGUID],0),18)),INDEX(PIs[[Column1]:[SS]],MATCH(Checklist48[[#This Row],[SGUID]],PIs[SGUID],0),14))</f>
        <v>FO 05.01.02</v>
      </c>
      <c r="K92" s="44" t="str">
        <f>IF(Checklist48[[#This Row],[SGUID]]="",IF(Checklist48[[#This Row],[SSGUID]]="",IF(Checklist48[[#This Row],[PIGUID]]="","",INDEX(PIs[[Column1]:[SS]],MATCH(Checklist48[[#This Row],[PIGUID]],PIs[GUID],0),4)),INDEX(PIs[[Column1]:[Ssbody]],MATCH(Checklist48[[#This Row],[SSGUID]],PIs[SSGUID],0),19)),INDEX(PIs[[Column1]:[SS]],MATCH(Checklist48[[#This Row],[SGUID]],PIs[SGUID],0),15))</f>
        <v>A water management plan identifies water sources, measures to address environmental issues and increase water use efficiency.</v>
      </c>
      <c r="L92" s="44" t="str">
        <f>IF(Checklist48[[#This Row],[SGUID]]="",IF(Checklist48[[#This Row],[SSGUID]]="",INDEX(PIs[[Column1]:[SS]],MATCH(Checklist48[[#This Row],[PIGUID]],PIs[GUID],0),6),""),"")</f>
        <v>There shall be a documented and implemented action plan, approved by the management within the previous 12 months, which covers one or more of the following:
- Maps, photographs, drawings (hand drawings are acceptable), or other means for identifying the location of water source(s), permanent fixtures, and the flow of the water system (including holding systems, reservoirs, or any water captured for reuse)
- Permanent fixtures, including wells, gates, valves, returns, and other above-ground features that make up a complete irrigation system, all documented in such a manner as to enable location in the field
- Measures to avoid depletion and contamination of water sources
- Measures to ensure efficient use and application
- Maintenance of irrigation equipment
The following shall be included in the action plan:
- Provision of training and/or retraining of workers responsible for oversight or performance duties
- Short and long-term plans for improvement, with timescales where deficiencies exist</v>
      </c>
      <c r="M92" s="44" t="str">
        <f>IF(Checklist48[[#This Row],[SSGUID]]="",IF(Checklist48[[#This Row],[PIGUID]]="","",INDEX(PIs[[Column1]:[SS]],MATCH(Checklist48[[#This Row],[PIGUID]],PIs[GUID],0),8)),"")</f>
        <v>Major Must</v>
      </c>
      <c r="N92" s="67"/>
      <c r="O92" s="67"/>
      <c r="P92" s="67" t="str">
        <f>IF(Checklist48[[#This Row],[ifna]]="NA","",IF(Checklist48[[#This Row],[RelatedPQ]]=0,"",IF(Checklist48[[#This Row],[RelatedPQ]]="","",IF((INDEX(S2PQ_relational[],MATCH(Checklist48[[#This Row],[PIGUID&amp;NO]],S2PQ_relational[PIGUID &amp; "NO"],0),1))=Checklist48[[#This Row],[PIGUID]],"Not applicable",""))))</f>
        <v/>
      </c>
      <c r="Q92" s="44" t="str">
        <f>IF(Checklist48[[#This Row],[N/A]]="Not Applicable",INDEX(S2PQ[[Step 2 questions]:[Justification]],MATCH(Checklist48[[#This Row],[RelatedPQ]],S2PQ[S2PQGUID],0),3),"")</f>
        <v/>
      </c>
      <c r="R92" s="67"/>
      <c r="S92" s="74"/>
    </row>
    <row r="93" spans="2:19" s="43" customFormat="1" ht="40" x14ac:dyDescent="0.35">
      <c r="B93" s="44"/>
      <c r="C93" s="44" t="s">
        <v>840</v>
      </c>
      <c r="D93" s="43">
        <f>IF(Checklist48[[#This Row],[SGUID]]="",IF(Checklist48[[#This Row],[SSGUID]]="",0,1),1)</f>
        <v>1</v>
      </c>
      <c r="E93" s="44"/>
      <c r="F93" s="44" t="str">
        <f>_xlfn.IFNA(Checklist48[[#This Row],[RelatedPQ]],"NA")</f>
        <v/>
      </c>
      <c r="G93" s="44" t="str">
        <f>IF(Checklist48[[#This Row],[PIGUID]]="","",INDEX(S2PQ_relational[],MATCH(Checklist48[[#This Row],[PIGUID&amp;NO]],S2PQ_relational[PIGUID &amp; "NO"],0),2))</f>
        <v/>
      </c>
      <c r="H93" s="44" t="str">
        <f>Checklist48[[#This Row],[PIGUID]]&amp;"NO"</f>
        <v>NO</v>
      </c>
      <c r="I93" s="44" t="str">
        <f>IF(Checklist48[[#This Row],[PIGUID]]="","",INDEX(PIs[NA Exempt],MATCH(Checklist48[[#This Row],[PIGUID]],PIs[GUID],0),1))</f>
        <v/>
      </c>
      <c r="J93" s="44" t="str">
        <f>IF(Checklist48[[#This Row],[SGUID]]="",IF(Checklist48[[#This Row],[SSGUID]]="",IF(Checklist48[[#This Row],[PIGUID]]="","",INDEX(PIs[[Column1]:[SS]],MATCH(Checklist48[[#This Row],[PIGUID]],PIs[GUID],0),2)),INDEX(PIs[[Column1]:[SS]],MATCH(Checklist48[[#This Row],[SSGUID]],PIs[SSGUID],0),18)),INDEX(PIs[[Column1]:[SS]],MATCH(Checklist48[[#This Row],[SGUID]],PIs[SGUID],0),14))</f>
        <v>FO 05.02 Predicting irrigation requirements</v>
      </c>
      <c r="K93" s="44" t="str">
        <f>IF(Checklist48[[#This Row],[SGUID]]="",IF(Checklist48[[#This Row],[SSGUID]]="",IF(Checklist48[[#This Row],[PIGUID]]="","",INDEX(PIs[[Column1]:[SS]],MATCH(Checklist48[[#This Row],[PIGUID]],PIs[GUID],0),4)),INDEX(PIs[[Column1]:[Ssbody]],MATCH(Checklist48[[#This Row],[SSGUID]],PIs[SSGUID],0),19)),INDEX(PIs[[Column1]:[SS]],MATCH(Checklist48[[#This Row],[SGUID]],PIs[SGUID],0),15))</f>
        <v>-</v>
      </c>
      <c r="L93" s="44" t="str">
        <f>IF(Checklist48[[#This Row],[SGUID]]="",IF(Checklist48[[#This Row],[SSGUID]]="",INDEX(PIs[[Column1]:[SS]],MATCH(Checklist48[[#This Row],[PIGUID]],PIs[GUID],0),6),""),"")</f>
        <v/>
      </c>
      <c r="M93" s="44" t="str">
        <f>IF(Checklist48[[#This Row],[SSGUID]]="",IF(Checklist48[[#This Row],[PIGUID]]="","",INDEX(PIs[[Column1]:[SS]],MATCH(Checklist48[[#This Row],[PIGUID]],PIs[GUID],0),8)),"")</f>
        <v/>
      </c>
      <c r="N93" s="67"/>
      <c r="O93" s="67"/>
      <c r="P93" s="67" t="str">
        <f>IF(Checklist48[[#This Row],[ifna]]="NA","",IF(Checklist48[[#This Row],[RelatedPQ]]=0,"",IF(Checklist48[[#This Row],[RelatedPQ]]="","",IF((INDEX(S2PQ_relational[],MATCH(Checklist48[[#This Row],[PIGUID&amp;NO]],S2PQ_relational[PIGUID &amp; "NO"],0),1))=Checklist48[[#This Row],[PIGUID]],"Not applicable",""))))</f>
        <v/>
      </c>
      <c r="Q93" s="44" t="str">
        <f>IF(Checklist48[[#This Row],[N/A]]="Not Applicable",INDEX(S2PQ[[Step 2 questions]:[Justification]],MATCH(Checklist48[[#This Row],[RelatedPQ]],S2PQ[S2PQGUID],0),3),"")</f>
        <v/>
      </c>
      <c r="R93" s="67"/>
      <c r="S93" s="74"/>
    </row>
    <row r="94" spans="2:19" s="43" customFormat="1" ht="103.25" customHeight="1" x14ac:dyDescent="0.35">
      <c r="B94" s="44"/>
      <c r="C94" s="44"/>
      <c r="D94" s="43">
        <f>IF(Checklist48[[#This Row],[SGUID]]="",IF(Checklist48[[#This Row],[SSGUID]]="",0,1),1)</f>
        <v>0</v>
      </c>
      <c r="E94" s="44" t="s">
        <v>866</v>
      </c>
      <c r="F94" s="44" t="str">
        <f>_xlfn.IFNA(Checklist48[[#This Row],[RelatedPQ]],"NA")</f>
        <v>NA</v>
      </c>
      <c r="G94" s="44" t="e">
        <f>IF(Checklist48[[#This Row],[PIGUID]]="","",INDEX(S2PQ_relational[],MATCH(Checklist48[[#This Row],[PIGUID&amp;NO]],S2PQ_relational[PIGUID &amp; "NO"],0),2))</f>
        <v>#N/A</v>
      </c>
      <c r="H94" s="44" t="str">
        <f>Checklist48[[#This Row],[PIGUID]]&amp;"NO"</f>
        <v>5d1ifTrmvdzEhbLzwCDCrcNO</v>
      </c>
      <c r="I94" s="44" t="b">
        <f>IF(Checklist48[[#This Row],[PIGUID]]="","",INDEX(PIs[NA Exempt],MATCH(Checklist48[[#This Row],[PIGUID]],PIs[GUID],0),1))</f>
        <v>0</v>
      </c>
      <c r="J94" s="44" t="str">
        <f>IF(Checklist48[[#This Row],[SGUID]]="",IF(Checklist48[[#This Row],[SSGUID]]="",IF(Checklist48[[#This Row],[PIGUID]]="","",INDEX(PIs[[Column1]:[SS]],MATCH(Checklist48[[#This Row],[PIGUID]],PIs[GUID],0),2)),INDEX(PIs[[Column1]:[SS]],MATCH(Checklist48[[#This Row],[SSGUID]],PIs[SSGUID],0),18)),INDEX(PIs[[Column1]:[SS]],MATCH(Checklist48[[#This Row],[SGUID]],PIs[SGUID],0),14))</f>
        <v>FO 05.02.01</v>
      </c>
      <c r="K94" s="44" t="str">
        <f>IF(Checklist48[[#This Row],[SGUID]]="",IF(Checklist48[[#This Row],[SSGUID]]="",IF(Checklist48[[#This Row],[PIGUID]]="","",INDEX(PIs[[Column1]:[SS]],MATCH(Checklist48[[#This Row],[PIGUID]],PIs[GUID],0),4)),INDEX(PIs[[Column1]:[Ssbody]],MATCH(Checklist48[[#This Row],[SSGUID]],PIs[SSGUID],0),19)),INDEX(PIs[[Column1]:[SS]],MATCH(Checklist48[[#This Row],[SGUID]],PIs[SGUID],0),15))</f>
        <v>Tools are routinely used to calculate and optimize crop irrigation.</v>
      </c>
      <c r="L94" s="44" t="str">
        <f>IF(Checklist48[[#This Row],[SGUID]]="",IF(Checklist48[[#This Row],[SSGUID]]="",INDEX(PIs[[Column1]:[SS]],MATCH(Checklist48[[#This Row],[PIGUID]],PIs[GUID],0),6),""),"")</f>
        <v>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v>
      </c>
      <c r="M94" s="44" t="str">
        <f>IF(Checklist48[[#This Row],[SSGUID]]="",IF(Checklist48[[#This Row],[PIGUID]]="","",INDEX(PIs[[Column1]:[SS]],MATCH(Checklist48[[#This Row],[PIGUID]],PIs[GUID],0),8)),"")</f>
        <v>Minor Must</v>
      </c>
      <c r="N94" s="67"/>
      <c r="O94" s="67"/>
      <c r="P94" s="67" t="str">
        <f>IF(Checklist48[[#This Row],[ifna]]="NA","",IF(Checklist48[[#This Row],[RelatedPQ]]=0,"",IF(Checklist48[[#This Row],[RelatedPQ]]="","",IF((INDEX(S2PQ_relational[],MATCH(Checklist48[[#This Row],[PIGUID&amp;NO]],S2PQ_relational[PIGUID &amp; "NO"],0),1))=Checklist48[[#This Row],[PIGUID]],"Not applicable",""))))</f>
        <v/>
      </c>
      <c r="Q94" s="44" t="str">
        <f>IF(Checklist48[[#This Row],[N/A]]="Not Applicable",INDEX(S2PQ[[Step 2 questions]:[Justification]],MATCH(Checklist48[[#This Row],[RelatedPQ]],S2PQ[S2PQGUID],0),3),"")</f>
        <v/>
      </c>
      <c r="R94" s="67"/>
      <c r="S94" s="74"/>
    </row>
    <row r="95" spans="2:19" s="43" customFormat="1" ht="184.75" customHeight="1" x14ac:dyDescent="0.35">
      <c r="B95" s="44"/>
      <c r="C95" s="44"/>
      <c r="D95" s="43">
        <f>IF(Checklist48[[#This Row],[SGUID]]="",IF(Checklist48[[#This Row],[SSGUID]]="",0,1),1)</f>
        <v>0</v>
      </c>
      <c r="E95" s="44" t="s">
        <v>834</v>
      </c>
      <c r="F95" s="44" t="str">
        <f>_xlfn.IFNA(Checklist48[[#This Row],[RelatedPQ]],"NA")</f>
        <v>NA</v>
      </c>
      <c r="G95" s="44" t="e">
        <f>IF(Checklist48[[#This Row],[PIGUID]]="","",INDEX(S2PQ_relational[],MATCH(Checklist48[[#This Row],[PIGUID&amp;NO]],S2PQ_relational[PIGUID &amp; "NO"],0),2))</f>
        <v>#N/A</v>
      </c>
      <c r="H95" s="44" t="str">
        <f>Checklist48[[#This Row],[PIGUID]]&amp;"NO"</f>
        <v>7F8v4Ys2sZGKS8GjyqaEDiNO</v>
      </c>
      <c r="I95" s="44" t="b">
        <f>IF(Checklist48[[#This Row],[PIGUID]]="","",INDEX(PIs[NA Exempt],MATCH(Checklist48[[#This Row],[PIGUID]],PIs[GUID],0),1))</f>
        <v>0</v>
      </c>
      <c r="J95" s="44" t="str">
        <f>IF(Checklist48[[#This Row],[SGUID]]="",IF(Checklist48[[#This Row],[SSGUID]]="",IF(Checklist48[[#This Row],[PIGUID]]="","",INDEX(PIs[[Column1]:[SS]],MATCH(Checklist48[[#This Row],[PIGUID]],PIs[GUID],0),2)),INDEX(PIs[[Column1]:[SS]],MATCH(Checklist48[[#This Row],[SSGUID]],PIs[SSGUID],0),18)),INDEX(PIs[[Column1]:[SS]],MATCH(Checklist48[[#This Row],[SGUID]],PIs[SGUID],0),14))</f>
        <v>FO 05.02.02</v>
      </c>
      <c r="K95" s="44" t="str">
        <f>IF(Checklist48[[#This Row],[SGUID]]="",IF(Checklist48[[#This Row],[SSGUID]]="",IF(Checklist48[[#This Row],[PIGUID]]="","",INDEX(PIs[[Column1]:[SS]],MATCH(Checklist48[[#This Row],[PIGUID]],PIs[GUID],0),4)),INDEX(PIs[[Column1]:[Ssbody]],MATCH(Checklist48[[#This Row],[SSGUID]],PIs[SSGUID],0),19)),INDEX(PIs[[Column1]:[SS]],MATCH(Checklist48[[#This Row],[SGUID]],PIs[SGUID],0),15))</f>
        <v>Water use at farm level has valid permits/licenses where legally required.</v>
      </c>
      <c r="L95" s="44" t="str">
        <f>IF(Checklist48[[#This Row],[SGUID]]="",IF(Checklist48[[#This Row],[SSGUID]]="",INDEX(PIs[[Column1]:[SS]],MATCH(Checklist48[[#This Row],[PIGUID]],PIs[GUID],0),6),""),"")</f>
        <v>Valid permits/licenses issued by the competent authority shall be available for all of the following:
- Farm water extraction
- Water storage infrastructure
- On-farm water usage including but not limited to irrigation
- Water discharge into river courses or other environmentally sensitive areas, where legally required
Collection from watercourses within the farm perimeters may require legal permits from the authorities.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v>
      </c>
      <c r="M95" s="44" t="str">
        <f>IF(Checklist48[[#This Row],[SSGUID]]="",IF(Checklist48[[#This Row],[PIGUID]]="","",INDEX(PIs[[Column1]:[SS]],MATCH(Checklist48[[#This Row],[PIGUID]],PIs[GUID],0),8)),"")</f>
        <v>Major Must</v>
      </c>
      <c r="N95" s="67"/>
      <c r="O95" s="67"/>
      <c r="P95" s="67" t="str">
        <f>IF(Checklist48[[#This Row],[ifna]]="NA","",IF(Checklist48[[#This Row],[RelatedPQ]]=0,"",IF(Checklist48[[#This Row],[RelatedPQ]]="","",IF((INDEX(S2PQ_relational[],MATCH(Checklist48[[#This Row],[PIGUID&amp;NO]],S2PQ_relational[PIGUID &amp; "NO"],0),1))=Checklist48[[#This Row],[PIGUID]],"Not applicable",""))))</f>
        <v/>
      </c>
      <c r="Q95" s="44" t="str">
        <f>IF(Checklist48[[#This Row],[N/A]]="Not Applicable",INDEX(S2PQ[[Step 2 questions]:[Justification]],MATCH(Checklist48[[#This Row],[RelatedPQ]],S2PQ[S2PQGUID],0),3),"")</f>
        <v/>
      </c>
      <c r="R95" s="67"/>
      <c r="S95" s="74"/>
    </row>
    <row r="96" spans="2:19" s="43" customFormat="1" ht="73.75" customHeight="1" x14ac:dyDescent="0.35">
      <c r="B96" s="44"/>
      <c r="C96" s="44"/>
      <c r="D96" s="43">
        <f>IF(Checklist48[[#This Row],[SGUID]]="",IF(Checklist48[[#This Row],[SSGUID]]="",0,1),1)</f>
        <v>0</v>
      </c>
      <c r="E96" s="44" t="s">
        <v>1031</v>
      </c>
      <c r="F96" s="44" t="str">
        <f>_xlfn.IFNA(Checklist48[[#This Row],[RelatedPQ]],"NA")</f>
        <v>NA</v>
      </c>
      <c r="G96" s="44" t="e">
        <f>IF(Checklist48[[#This Row],[PIGUID]]="","",INDEX(S2PQ_relational[],MATCH(Checklist48[[#This Row],[PIGUID&amp;NO]],S2PQ_relational[PIGUID &amp; "NO"],0),2))</f>
        <v>#N/A</v>
      </c>
      <c r="H96" s="44" t="str">
        <f>Checklist48[[#This Row],[PIGUID]]&amp;"NO"</f>
        <v>34hBNL3yGqP5fRTLvkBvacNO</v>
      </c>
      <c r="I96" s="44" t="b">
        <f>IF(Checklist48[[#This Row],[PIGUID]]="","",INDEX(PIs[NA Exempt],MATCH(Checklist48[[#This Row],[PIGUID]],PIs[GUID],0),1))</f>
        <v>0</v>
      </c>
      <c r="J96" s="44" t="str">
        <f>IF(Checklist48[[#This Row],[SGUID]]="",IF(Checklist48[[#This Row],[SSGUID]]="",IF(Checklist48[[#This Row],[PIGUID]]="","",INDEX(PIs[[Column1]:[SS]],MATCH(Checklist48[[#This Row],[PIGUID]],PIs[GUID],0),2)),INDEX(PIs[[Column1]:[SS]],MATCH(Checklist48[[#This Row],[SSGUID]],PIs[SSGUID],0),18)),INDEX(PIs[[Column1]:[SS]],MATCH(Checklist48[[#This Row],[SGUID]],PIs[SGUID],0),14))</f>
        <v>FO 05.02.03</v>
      </c>
      <c r="K96" s="44" t="str">
        <f>IF(Checklist48[[#This Row],[SGUID]]="",IF(Checklist48[[#This Row],[SSGUID]]="",IF(Checklist48[[#This Row],[PIGUID]]="","",INDEX(PIs[[Column1]:[SS]],MATCH(Checklist48[[#This Row],[PIGUID]],PIs[GUID],0),4)),INDEX(PIs[[Column1]:[Ssbody]],MATCH(Checklist48[[#This Row],[SSGUID]],PIs[SSGUID],0),19)),INDEX(PIs[[Column1]:[SS]],MATCH(Checklist48[[#This Row],[SGUID]],PIs[SGUID],0),15))</f>
        <v>Restrictions indicated in water permits/licenses are complied with.</v>
      </c>
      <c r="L96" s="44" t="str">
        <f>IF(Checklist48[[#This Row],[SGUID]]="",IF(Checklist48[[#This Row],[SSGUID]]="",INDEX(PIs[[Column1]:[SS]],MATCH(Checklist48[[#This Row],[PIGUID]],PIs[GUID],0),6),""),"")</f>
        <v>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v>
      </c>
      <c r="M96" s="44" t="str">
        <f>IF(Checklist48[[#This Row],[SSGUID]]="",IF(Checklist48[[#This Row],[PIGUID]]="","",INDEX(PIs[[Column1]:[SS]],MATCH(Checklist48[[#This Row],[PIGUID]],PIs[GUID],0),8)),"")</f>
        <v>Major Must</v>
      </c>
      <c r="N96" s="67"/>
      <c r="O96" s="67"/>
      <c r="P96" s="67" t="str">
        <f>IF(Checklist48[[#This Row],[ifna]]="NA","",IF(Checklist48[[#This Row],[RelatedPQ]]=0,"",IF(Checklist48[[#This Row],[RelatedPQ]]="","",IF((INDEX(S2PQ_relational[],MATCH(Checklist48[[#This Row],[PIGUID&amp;NO]],S2PQ_relational[PIGUID &amp; "NO"],0),1))=Checklist48[[#This Row],[PIGUID]],"Not applicable",""))))</f>
        <v/>
      </c>
      <c r="Q96" s="44" t="str">
        <f>IF(Checklist48[[#This Row],[N/A]]="Not Applicable",INDEX(S2PQ[[Step 2 questions]:[Justification]],MATCH(Checklist48[[#This Row],[RelatedPQ]],S2PQ[S2PQGUID],0),3),"")</f>
        <v/>
      </c>
      <c r="R96" s="67"/>
      <c r="S96" s="74"/>
    </row>
    <row r="97" spans="2:19" s="43" customFormat="1" ht="91.75" customHeight="1" x14ac:dyDescent="0.35">
      <c r="B97" s="44"/>
      <c r="C97" s="44"/>
      <c r="D97" s="43">
        <f>IF(Checklist48[[#This Row],[SGUID]]="",IF(Checklist48[[#This Row],[SSGUID]]="",0,1),1)</f>
        <v>0</v>
      </c>
      <c r="E97" s="44" t="s">
        <v>860</v>
      </c>
      <c r="F97" s="44" t="str">
        <f>_xlfn.IFNA(Checklist48[[#This Row],[RelatedPQ]],"NA")</f>
        <v>NA</v>
      </c>
      <c r="G97" s="44" t="e">
        <f>IF(Checklist48[[#This Row],[PIGUID]]="","",INDEX(S2PQ_relational[],MATCH(Checklist48[[#This Row],[PIGUID&amp;NO]],S2PQ_relational[PIGUID &amp; "NO"],0),2))</f>
        <v>#N/A</v>
      </c>
      <c r="H97" s="44" t="str">
        <f>Checklist48[[#This Row],[PIGUID]]&amp;"NO"</f>
        <v>4agXkAzY9YwTUW33bP1hNJNO</v>
      </c>
      <c r="I97" s="44" t="b">
        <f>IF(Checklist48[[#This Row],[PIGUID]]="","",INDEX(PIs[NA Exempt],MATCH(Checklist48[[#This Row],[PIGUID]],PIs[GUID],0),1))</f>
        <v>0</v>
      </c>
      <c r="J97" s="44" t="str">
        <f>IF(Checklist48[[#This Row],[SGUID]]="",IF(Checklist48[[#This Row],[SSGUID]]="",IF(Checklist48[[#This Row],[PIGUID]]="","",INDEX(PIs[[Column1]:[SS]],MATCH(Checklist48[[#This Row],[PIGUID]],PIs[GUID],0),2)),INDEX(PIs[[Column1]:[SS]],MATCH(Checklist48[[#This Row],[SSGUID]],PIs[SSGUID],0),18)),INDEX(PIs[[Column1]:[SS]],MATCH(Checklist48[[#This Row],[SGUID]],PIs[SGUID],0),14))</f>
        <v>FO 05.02.04</v>
      </c>
      <c r="K97" s="44" t="str">
        <f>IF(Checklist48[[#This Row],[SGUID]]="",IF(Checklist48[[#This Row],[SSGUID]]="",IF(Checklist48[[#This Row],[PIGUID]]="","",INDEX(PIs[[Column1]:[SS]],MATCH(Checklist48[[#This Row],[PIGUID]],PIs[GUID],0),4)),INDEX(PIs[[Column1]:[Ssbody]],MATCH(Checklist48[[#This Row],[SSGUID]],PIs[SSGUID],0),19)),INDEX(PIs[[Column1]:[SS]],MATCH(Checklist48[[#This Row],[SGUID]],PIs[SGUID],0),15))</f>
        <v>Where feasible, measures have been implemented to collect water and, where appropriate, to recycle.</v>
      </c>
      <c r="L97" s="44" t="str">
        <f>IF(Checklist48[[#This Row],[SGUID]]="",IF(Checklist48[[#This Row],[SSGUID]]="",INDEX(PIs[[Column1]:[SS]],MATCH(Checklist48[[#This Row],[PIGUID]],PIs[GUID],0),6),""),"")</f>
        <v>Water collection and/or recycling shall be implemented where economically and practically feasible (from building roofs, greenhouses, etc.).
Water collection or recycling does not refer only to rainwater.
There shall be evidence that the producer has estimated the potential amounts of rainwater that can be collected, as well as the investments required to collect it.</v>
      </c>
      <c r="M97" s="44" t="str">
        <f>IF(Checklist48[[#This Row],[SSGUID]]="",IF(Checklist48[[#This Row],[PIGUID]]="","",INDEX(PIs[[Column1]:[SS]],MATCH(Checklist48[[#This Row],[PIGUID]],PIs[GUID],0),8)),"")</f>
        <v>Minor Must</v>
      </c>
      <c r="N97" s="67"/>
      <c r="O97" s="67"/>
      <c r="P97" s="67" t="str">
        <f>IF(Checklist48[[#This Row],[ifna]]="NA","",IF(Checklist48[[#This Row],[RelatedPQ]]=0,"",IF(Checklist48[[#This Row],[RelatedPQ]]="","",IF((INDEX(S2PQ_relational[],MATCH(Checklist48[[#This Row],[PIGUID&amp;NO]],S2PQ_relational[PIGUID &amp; "NO"],0),1))=Checklist48[[#This Row],[PIGUID]],"Not applicable",""))))</f>
        <v/>
      </c>
      <c r="Q97" s="44" t="str">
        <f>IF(Checklist48[[#This Row],[N/A]]="Not Applicable",INDEX(S2PQ[[Step 2 questions]:[Justification]],MATCH(Checklist48[[#This Row],[RelatedPQ]],S2PQ[S2PQGUID],0),3),"")</f>
        <v/>
      </c>
      <c r="R97" s="67"/>
      <c r="S97" s="74"/>
    </row>
    <row r="98" spans="2:19" s="43" customFormat="1" ht="70" x14ac:dyDescent="0.35">
      <c r="B98" s="44"/>
      <c r="C98" s="44"/>
      <c r="D98" s="43">
        <f>IF(Checklist48[[#This Row],[SGUID]]="",IF(Checklist48[[#This Row],[SSGUID]]="",0,1),1)</f>
        <v>0</v>
      </c>
      <c r="E98" s="44" t="s">
        <v>1025</v>
      </c>
      <c r="F98" s="44" t="str">
        <f>_xlfn.IFNA(Checklist48[[#This Row],[RelatedPQ]],"NA")</f>
        <v>NA</v>
      </c>
      <c r="G98" s="44" t="e">
        <f>IF(Checklist48[[#This Row],[PIGUID]]="","",INDEX(S2PQ_relational[],MATCH(Checklist48[[#This Row],[PIGUID&amp;NO]],S2PQ_relational[PIGUID &amp; "NO"],0),2))</f>
        <v>#N/A</v>
      </c>
      <c r="H98" s="44" t="str">
        <f>Checklist48[[#This Row],[PIGUID]]&amp;"NO"</f>
        <v>1TP3w7BRfsPkt2XC54xK4ANO</v>
      </c>
      <c r="I98" s="44" t="b">
        <f>IF(Checklist48[[#This Row],[PIGUID]]="","",INDEX(PIs[NA Exempt],MATCH(Checklist48[[#This Row],[PIGUID]],PIs[GUID],0),1))</f>
        <v>0</v>
      </c>
      <c r="J98" s="44" t="str">
        <f>IF(Checklist48[[#This Row],[SGUID]]="",IF(Checklist48[[#This Row],[SSGUID]]="",IF(Checklist48[[#This Row],[PIGUID]]="","",INDEX(PIs[[Column1]:[SS]],MATCH(Checklist48[[#This Row],[PIGUID]],PIs[GUID],0),2)),INDEX(PIs[[Column1]:[SS]],MATCH(Checklist48[[#This Row],[SSGUID]],PIs[SSGUID],0),18)),INDEX(PIs[[Column1]:[SS]],MATCH(Checklist48[[#This Row],[SGUID]],PIs[SGUID],0),14))</f>
        <v>FO 05.02.05</v>
      </c>
      <c r="K98" s="44" t="str">
        <f>IF(Checklist48[[#This Row],[SGUID]]="",IF(Checklist48[[#This Row],[SSGUID]]="",IF(Checklist48[[#This Row],[PIGUID]]="","",INDEX(PIs[[Column1]:[SS]],MATCH(Checklist48[[#This Row],[PIGUID]],PIs[GUID],0),4)),INDEX(PIs[[Column1]:[Ssbody]],MATCH(Checklist48[[#This Row],[SSGUID]],PIs[SSGUID],0),19)),INDEX(PIs[[Column1]:[SS]],MATCH(Checklist48[[#This Row],[SGUID]],PIs[SGUID],0),15))</f>
        <v>Water storage facilities are present and well maintained to take advantage of periods of maximum water availability.</v>
      </c>
      <c r="L98" s="44" t="str">
        <f>IF(Checklist48[[#This Row],[SGUID]]="",IF(Checklist48[[#This Row],[SSGUID]]="",INDEX(PIs[[Column1]:[SS]],MATCH(Checklist48[[#This Row],[PIGUID]],PIs[GUID],0),6),""),"")</f>
        <v>Where the farm is located in areas of seasonal water availability, there shall be water storage facilities for water use during periods when water availability is low.
These shall be in a good state of repair and appropriately fenced/secured to prevent accidents.
“N/A” if it is not feasible to collect rainwater or recycle water.</v>
      </c>
      <c r="M98" s="44" t="str">
        <f>IF(Checklist48[[#This Row],[SSGUID]]="",IF(Checklist48[[#This Row],[PIGUID]]="","",INDEX(PIs[[Column1]:[SS]],MATCH(Checklist48[[#This Row],[PIGUID]],PIs[GUID],0),8)),"")</f>
        <v>Minor Must</v>
      </c>
      <c r="N98" s="67"/>
      <c r="O98" s="67"/>
      <c r="P98" s="67" t="str">
        <f>IF(Checklist48[[#This Row],[ifna]]="NA","",IF(Checklist48[[#This Row],[RelatedPQ]]=0,"",IF(Checklist48[[#This Row],[RelatedPQ]]="","",IF((INDEX(S2PQ_relational[],MATCH(Checklist48[[#This Row],[PIGUID&amp;NO]],S2PQ_relational[PIGUID &amp; "NO"],0),1))=Checklist48[[#This Row],[PIGUID]],"Not applicable",""))))</f>
        <v/>
      </c>
      <c r="Q98" s="44" t="str">
        <f>IF(Checklist48[[#This Row],[N/A]]="Not Applicable",INDEX(S2PQ[[Step 2 questions]:[Justification]],MATCH(Checklist48[[#This Row],[RelatedPQ]],S2PQ[S2PQGUID],0),3),"")</f>
        <v/>
      </c>
      <c r="R98" s="67"/>
      <c r="S98" s="74"/>
    </row>
    <row r="99" spans="2:19" s="43" customFormat="1" ht="30" x14ac:dyDescent="0.35">
      <c r="B99" s="44"/>
      <c r="C99" s="44" t="s">
        <v>853</v>
      </c>
      <c r="D99" s="43">
        <f>IF(Checklist48[[#This Row],[SGUID]]="",IF(Checklist48[[#This Row],[SSGUID]]="",0,1),1)</f>
        <v>1</v>
      </c>
      <c r="E99" s="44"/>
      <c r="F99" s="44" t="str">
        <f>_xlfn.IFNA(Checklist48[[#This Row],[RelatedPQ]],"NA")</f>
        <v/>
      </c>
      <c r="G99" s="44" t="str">
        <f>IF(Checklist48[[#This Row],[PIGUID]]="","",INDEX(S2PQ_relational[],MATCH(Checklist48[[#This Row],[PIGUID&amp;NO]],S2PQ_relational[PIGUID &amp; "NO"],0),2))</f>
        <v/>
      </c>
      <c r="H99" s="44" t="str">
        <f>Checklist48[[#This Row],[PIGUID]]&amp;"NO"</f>
        <v>NO</v>
      </c>
      <c r="I99" s="44" t="str">
        <f>IF(Checklist48[[#This Row],[PIGUID]]="","",INDEX(PIs[NA Exempt],MATCH(Checklist48[[#This Row],[PIGUID]],PIs[GUID],0),1))</f>
        <v/>
      </c>
      <c r="J99" s="44" t="str">
        <f>IF(Checklist48[[#This Row],[SGUID]]="",IF(Checklist48[[#This Row],[SSGUID]]="",IF(Checklist48[[#This Row],[PIGUID]]="","",INDEX(PIs[[Column1]:[SS]],MATCH(Checklist48[[#This Row],[PIGUID]],PIs[GUID],0),2)),INDEX(PIs[[Column1]:[SS]],MATCH(Checklist48[[#This Row],[SSGUID]],PIs[SSGUID],0),18)),INDEX(PIs[[Column1]:[SS]],MATCH(Checklist48[[#This Row],[SGUID]],PIs[SGUID],0),14))</f>
        <v>FO 05.03 Record keeping</v>
      </c>
      <c r="K99" s="44" t="str">
        <f>IF(Checklist48[[#This Row],[SGUID]]="",IF(Checklist48[[#This Row],[SSGUID]]="",IF(Checklist48[[#This Row],[PIGUID]]="","",INDEX(PIs[[Column1]:[SS]],MATCH(Checklist48[[#This Row],[PIGUID]],PIs[GUID],0),4)),INDEX(PIs[[Column1]:[Ssbody]],MATCH(Checklist48[[#This Row],[SSGUID]],PIs[SSGUID],0),19)),INDEX(PIs[[Column1]:[SS]],MATCH(Checklist48[[#This Row],[SGUID]],PIs[SGUID],0),15))</f>
        <v>-</v>
      </c>
      <c r="L99" s="44" t="str">
        <f>IF(Checklist48[[#This Row],[SGUID]]="",IF(Checklist48[[#This Row],[SSGUID]]="",INDEX(PIs[[Column1]:[SS]],MATCH(Checklist48[[#This Row],[PIGUID]],PIs[GUID],0),6),""),"")</f>
        <v/>
      </c>
      <c r="M99" s="44" t="str">
        <f>IF(Checklist48[[#This Row],[SSGUID]]="",IF(Checklist48[[#This Row],[PIGUID]]="","",INDEX(PIs[[Column1]:[SS]],MATCH(Checklist48[[#This Row],[PIGUID]],PIs[GUID],0),8)),"")</f>
        <v/>
      </c>
      <c r="N99" s="67"/>
      <c r="O99" s="67"/>
      <c r="P99" s="67" t="str">
        <f>IF(Checklist48[[#This Row],[ifna]]="NA","",IF(Checklist48[[#This Row],[RelatedPQ]]=0,"",IF(Checklist48[[#This Row],[RelatedPQ]]="","",IF((INDEX(S2PQ_relational[],MATCH(Checklist48[[#This Row],[PIGUID&amp;NO]],S2PQ_relational[PIGUID &amp; "NO"],0),1))=Checklist48[[#This Row],[PIGUID]],"Not applicable",""))))</f>
        <v/>
      </c>
      <c r="Q99" s="44" t="str">
        <f>IF(Checklist48[[#This Row],[N/A]]="Not Applicable",INDEX(S2PQ[[Step 2 questions]:[Justification]],MATCH(Checklist48[[#This Row],[RelatedPQ]],S2PQ[S2PQGUID],0),3),"")</f>
        <v/>
      </c>
      <c r="R99" s="67"/>
      <c r="S99" s="74"/>
    </row>
    <row r="100" spans="2:19" s="43" customFormat="1" ht="143.5" customHeight="1" x14ac:dyDescent="0.35">
      <c r="B100" s="44"/>
      <c r="C100" s="44"/>
      <c r="D100" s="43">
        <f>IF(Checklist48[[#This Row],[SGUID]]="",IF(Checklist48[[#This Row],[SSGUID]]="",0,1),1)</f>
        <v>0</v>
      </c>
      <c r="E100" s="44" t="s">
        <v>1013</v>
      </c>
      <c r="F100" s="44" t="str">
        <f>_xlfn.IFNA(Checklist48[[#This Row],[RelatedPQ]],"NA")</f>
        <v>NA</v>
      </c>
      <c r="G100" s="44" t="e">
        <f>IF(Checklist48[[#This Row],[PIGUID]]="","",INDEX(S2PQ_relational[],MATCH(Checklist48[[#This Row],[PIGUID&amp;NO]],S2PQ_relational[PIGUID &amp; "NO"],0),2))</f>
        <v>#N/A</v>
      </c>
      <c r="H100" s="44" t="str">
        <f>Checklist48[[#This Row],[PIGUID]]&amp;"NO"</f>
        <v>5e8FSkOS0QVOKpIjSM8pq4NO</v>
      </c>
      <c r="I100" s="44" t="b">
        <f>IF(Checklist48[[#This Row],[PIGUID]]="","",INDEX(PIs[NA Exempt],MATCH(Checklist48[[#This Row],[PIGUID]],PIs[GUID],0),1))</f>
        <v>0</v>
      </c>
      <c r="J100" s="44" t="str">
        <f>IF(Checklist48[[#This Row],[SGUID]]="",IF(Checklist48[[#This Row],[SSGUID]]="",IF(Checklist48[[#This Row],[PIGUID]]="","",INDEX(PIs[[Column1]:[SS]],MATCH(Checklist48[[#This Row],[PIGUID]],PIs[GUID],0),2)),INDEX(PIs[[Column1]:[SS]],MATCH(Checklist48[[#This Row],[SSGUID]],PIs[SSGUID],0),18)),INDEX(PIs[[Column1]:[SS]],MATCH(Checklist48[[#This Row],[SGUID]],PIs[SGUID],0),14))</f>
        <v>FO 05.03.01</v>
      </c>
      <c r="K100"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volumes of water abstracted from water sources are kept.</v>
      </c>
      <c r="L100" s="44" t="str">
        <f>IF(Checklist48[[#This Row],[SGUID]]="",IF(Checklist48[[#This Row],[SSGUID]]="",INDEX(PIs[[Column1]:[SS]],MATCH(Checklist48[[#This Row],[PIGUID]],PIs[GUID],0),6),""),"")</f>
        <v>Records shall include the date, actual or estimated flow rate, and the volume (from water meter or based on estimations) updated on a monthly basis. This can also be the hours of systems operating on a timed flow basis.
The recommended metric is the monthly amount of water abstracted from water sources.
Amounts of abstracted water may be compared with amounts used (in irrigation or total volumes used on the farm) to improve the efficient use of water sources. Such a comparison enables identification of whether an unnecessary excess of water is being abstracted or part of water used in irrigation is, for example, recycled or collected from rainwater.</v>
      </c>
      <c r="M100" s="44" t="str">
        <f>IF(Checklist48[[#This Row],[SSGUID]]="",IF(Checklist48[[#This Row],[PIGUID]]="","",INDEX(PIs[[Column1]:[SS]],MATCH(Checklist48[[#This Row],[PIGUID]],PIs[GUID],0),8)),"")</f>
        <v>Minor Must</v>
      </c>
      <c r="N100" s="67"/>
      <c r="O100" s="67"/>
      <c r="P100" s="67" t="str">
        <f>IF(Checklist48[[#This Row],[ifna]]="NA","",IF(Checklist48[[#This Row],[RelatedPQ]]=0,"",IF(Checklist48[[#This Row],[RelatedPQ]]="","",IF((INDEX(S2PQ_relational[],MATCH(Checklist48[[#This Row],[PIGUID&amp;NO]],S2PQ_relational[PIGUID &amp; "NO"],0),1))=Checklist48[[#This Row],[PIGUID]],"Not applicable",""))))</f>
        <v/>
      </c>
      <c r="Q100" s="44" t="str">
        <f>IF(Checklist48[[#This Row],[N/A]]="Not Applicable",INDEX(S2PQ[[Step 2 questions]:[Justification]],MATCH(Checklist48[[#This Row],[RelatedPQ]],S2PQ[S2PQGUID],0),3),"")</f>
        <v/>
      </c>
      <c r="R100" s="67"/>
      <c r="S100" s="74"/>
    </row>
    <row r="101" spans="2:19" s="43" customFormat="1" ht="90" x14ac:dyDescent="0.35">
      <c r="B101" s="44"/>
      <c r="C101" s="44"/>
      <c r="D101" s="43">
        <f>IF(Checklist48[[#This Row],[SGUID]]="",IF(Checklist48[[#This Row],[SSGUID]]="",0,1),1)</f>
        <v>0</v>
      </c>
      <c r="E101" s="44" t="s">
        <v>847</v>
      </c>
      <c r="F101" s="44" t="str">
        <f>_xlfn.IFNA(Checklist48[[#This Row],[RelatedPQ]],"NA")</f>
        <v>NA</v>
      </c>
      <c r="G101" s="44" t="e">
        <f>IF(Checklist48[[#This Row],[PIGUID]]="","",INDEX(S2PQ_relational[],MATCH(Checklist48[[#This Row],[PIGUID&amp;NO]],S2PQ_relational[PIGUID &amp; "NO"],0),2))</f>
        <v>#N/A</v>
      </c>
      <c r="H101" s="44" t="str">
        <f>Checklist48[[#This Row],[PIGUID]]&amp;"NO"</f>
        <v>5PjRiXstLC4CjnWsDhmPseNO</v>
      </c>
      <c r="I101" s="44" t="b">
        <f>IF(Checklist48[[#This Row],[PIGUID]]="","",INDEX(PIs[NA Exempt],MATCH(Checklist48[[#This Row],[PIGUID]],PIs[GUID],0),1))</f>
        <v>0</v>
      </c>
      <c r="J101" s="44" t="str">
        <f>IF(Checklist48[[#This Row],[SGUID]]="",IF(Checklist48[[#This Row],[SSGUID]]="",IF(Checklist48[[#This Row],[PIGUID]]="","",INDEX(PIs[[Column1]:[SS]],MATCH(Checklist48[[#This Row],[PIGUID]],PIs[GUID],0),2)),INDEX(PIs[[Column1]:[SS]],MATCH(Checklist48[[#This Row],[SSGUID]],PIs[SSGUID],0),18)),INDEX(PIs[[Column1]:[SS]],MATCH(Checklist48[[#This Row],[SGUID]],PIs[SGUID],0),14))</f>
        <v>FO 05.03.02</v>
      </c>
      <c r="K101" s="44" t="str">
        <f>IF(Checklist48[[#This Row],[SGUID]]="",IF(Checklist48[[#This Row],[SSGUID]]="",IF(Checklist48[[#This Row],[PIGUID]]="","",INDEX(PIs[[Column1]:[SS]],MATCH(Checklist48[[#This Row],[PIGUID]],PIs[GUID],0),4)),INDEX(PIs[[Column1]:[Ssbody]],MATCH(Checklist48[[#This Row],[SSGUID]],PIs[SSGUID],0),19)),INDEX(PIs[[Column1]:[SS]],MATCH(Checklist48[[#This Row],[SGUID]],PIs[SGUID],0),15))</f>
        <v>Records are kept of volumes of water used in irrigation/fertigation including total application volumes of previous cycle(s).</v>
      </c>
      <c r="L101" s="44" t="str">
        <f>IF(Checklist48[[#This Row],[SGUID]]="",IF(Checklist48[[#This Row],[SSGUID]]="",INDEX(PIs[[Column1]:[SS]],MATCH(Checklist48[[#This Row],[PIGUID]],PIs[GUID],0),6),""),"")</f>
        <v>Records shall include the date, cycle duration, actual or estimated flow rate, and the volume (from water meter or per irrigation unit), and be updated on a monthly basis. This can also be the hours of systems operating on a timed flow basis.
The recommended metric is the monthly amount of water used in irrigation on the farm.</v>
      </c>
      <c r="M101" s="44" t="str">
        <f>IF(Checklist48[[#This Row],[SSGUID]]="",IF(Checklist48[[#This Row],[PIGUID]]="","",INDEX(PIs[[Column1]:[SS]],MATCH(Checklist48[[#This Row],[PIGUID]],PIs[GUID],0),8)),"")</f>
        <v>Minor Must</v>
      </c>
      <c r="N101" s="67"/>
      <c r="O101" s="67"/>
      <c r="P101" s="67" t="str">
        <f>IF(Checklist48[[#This Row],[ifna]]="NA","",IF(Checklist48[[#This Row],[RelatedPQ]]=0,"",IF(Checklist48[[#This Row],[RelatedPQ]]="","",IF((INDEX(S2PQ_relational[],MATCH(Checklist48[[#This Row],[PIGUID&amp;NO]],S2PQ_relational[PIGUID &amp; "NO"],0),1))=Checklist48[[#This Row],[PIGUID]],"Not applicable",""))))</f>
        <v/>
      </c>
      <c r="Q101" s="44" t="str">
        <f>IF(Checklist48[[#This Row],[N/A]]="Not Applicable",INDEX(S2PQ[[Step 2 questions]:[Justification]],MATCH(Checklist48[[#This Row],[RelatedPQ]],S2PQ[S2PQGUID],0),3),"")</f>
        <v/>
      </c>
      <c r="R101" s="67"/>
      <c r="S101" s="74"/>
    </row>
    <row r="102" spans="2:19" s="43" customFormat="1" ht="30" x14ac:dyDescent="0.35">
      <c r="B102" s="44"/>
      <c r="C102" s="44"/>
      <c r="D102" s="43">
        <f>IF(Checklist48[[#This Row],[SGUID]]="",IF(Checklist48[[#This Row],[SSGUID]]="",0,1),1)</f>
        <v>0</v>
      </c>
      <c r="E102" s="44" t="s">
        <v>1001</v>
      </c>
      <c r="F102" s="44" t="str">
        <f>_xlfn.IFNA(Checklist48[[#This Row],[RelatedPQ]],"NA")</f>
        <v>NA</v>
      </c>
      <c r="G102" s="44" t="e">
        <f>IF(Checklist48[[#This Row],[PIGUID]]="","",INDEX(S2PQ_relational[],MATCH(Checklist48[[#This Row],[PIGUID&amp;NO]],S2PQ_relational[PIGUID &amp; "NO"],0),2))</f>
        <v>#N/A</v>
      </c>
      <c r="H102" s="44" t="str">
        <f>Checklist48[[#This Row],[PIGUID]]&amp;"NO"</f>
        <v>2McEDjMY5O8UuMcNOk9zQMNO</v>
      </c>
      <c r="I102" s="44" t="b">
        <f>IF(Checklist48[[#This Row],[PIGUID]]="","",INDEX(PIs[NA Exempt],MATCH(Checklist48[[#This Row],[PIGUID]],PIs[GUID],0),1))</f>
        <v>0</v>
      </c>
      <c r="J102" s="44" t="str">
        <f>IF(Checklist48[[#This Row],[SGUID]]="",IF(Checklist48[[#This Row],[SSGUID]]="",IF(Checklist48[[#This Row],[PIGUID]]="","",INDEX(PIs[[Column1]:[SS]],MATCH(Checklist48[[#This Row],[PIGUID]],PIs[GUID],0),2)),INDEX(PIs[[Column1]:[SS]],MATCH(Checklist48[[#This Row],[SSGUID]],PIs[SSGUID],0),18)),INDEX(PIs[[Column1]:[SS]],MATCH(Checklist48[[#This Row],[SGUID]],PIs[SGUID],0),14))</f>
        <v>FO 05.03.03</v>
      </c>
      <c r="K102"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volumes of water used in all types of activities on the farm are kept (total volume used).</v>
      </c>
      <c r="L102" s="44" t="str">
        <f>IF(Checklist48[[#This Row],[SGUID]]="",IF(Checklist48[[#This Row],[SSGUID]]="",INDEX(PIs[[Column1]:[SS]],MATCH(Checklist48[[#This Row],[PIGUID]],PIs[GUID],0),6),""),"")</f>
        <v>Total water usage should be recorded, including but not limited to irrigation, such as domestic use, postharvest, and others. This can be estimated, not necessarily measured.</v>
      </c>
      <c r="M102" s="44" t="str">
        <f>IF(Checklist48[[#This Row],[SSGUID]]="",IF(Checklist48[[#This Row],[PIGUID]]="","",INDEX(PIs[[Column1]:[SS]],MATCH(Checklist48[[#This Row],[PIGUID]],PIs[GUID],0),8)),"")</f>
        <v>Recom.</v>
      </c>
      <c r="N102" s="67"/>
      <c r="O102" s="67"/>
      <c r="P102" s="67" t="str">
        <f>IF(Checklist48[[#This Row],[ifna]]="NA","",IF(Checklist48[[#This Row],[RelatedPQ]]=0,"",IF(Checklist48[[#This Row],[RelatedPQ]]="","",IF((INDEX(S2PQ_relational[],MATCH(Checklist48[[#This Row],[PIGUID&amp;NO]],S2PQ_relational[PIGUID &amp; "NO"],0),1))=Checklist48[[#This Row],[PIGUID]],"Not applicable",""))))</f>
        <v/>
      </c>
      <c r="Q102" s="44" t="str">
        <f>IF(Checklist48[[#This Row],[N/A]]="Not Applicable",INDEX(S2PQ[[Step 2 questions]:[Justification]],MATCH(Checklist48[[#This Row],[RelatedPQ]],S2PQ[S2PQGUID],0),3),"")</f>
        <v/>
      </c>
      <c r="R102" s="67"/>
      <c r="S102" s="74"/>
    </row>
    <row r="103" spans="2:19" s="43" customFormat="1" ht="30" x14ac:dyDescent="0.35">
      <c r="B103" s="44"/>
      <c r="C103" s="44" t="s">
        <v>87</v>
      </c>
      <c r="D103" s="43">
        <f>IF(Checklist48[[#This Row],[SGUID]]="",IF(Checklist48[[#This Row],[SSGUID]]="",0,1),1)</f>
        <v>1</v>
      </c>
      <c r="E103" s="44"/>
      <c r="F103" s="44" t="str">
        <f>_xlfn.IFNA(Checklist48[[#This Row],[RelatedPQ]],"NA")</f>
        <v/>
      </c>
      <c r="G103" s="44" t="str">
        <f>IF(Checklist48[[#This Row],[PIGUID]]="","",INDEX(S2PQ_relational[],MATCH(Checklist48[[#This Row],[PIGUID&amp;NO]],S2PQ_relational[PIGUID &amp; "NO"],0),2))</f>
        <v/>
      </c>
      <c r="H103" s="44" t="str">
        <f>Checklist48[[#This Row],[PIGUID]]&amp;"NO"</f>
        <v>NO</v>
      </c>
      <c r="I103" s="44" t="str">
        <f>IF(Checklist48[[#This Row],[PIGUID]]="","",INDEX(PIs[NA Exempt],MATCH(Checklist48[[#This Row],[PIGUID]],PIs[GUID],0),1))</f>
        <v/>
      </c>
      <c r="J103" s="44" t="str">
        <f>IF(Checklist48[[#This Row],[SGUID]]="",IF(Checklist48[[#This Row],[SSGUID]]="",IF(Checklist48[[#This Row],[PIGUID]]="","",INDEX(PIs[[Column1]:[SS]],MATCH(Checklist48[[#This Row],[PIGUID]],PIs[GUID],0),2)),INDEX(PIs[[Column1]:[SS]],MATCH(Checklist48[[#This Row],[SSGUID]],PIs[SSGUID],0),18)),INDEX(PIs[[Column1]:[SS]],MATCH(Checklist48[[#This Row],[SGUID]],PIs[SGUID],0),14))</f>
        <v>FO 05.04 Water quality</v>
      </c>
      <c r="K10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3" s="44" t="str">
        <f>IF(Checklist48[[#This Row],[SGUID]]="",IF(Checklist48[[#This Row],[SSGUID]]="",INDEX(PIs[[Column1]:[SS]],MATCH(Checklist48[[#This Row],[PIGUID]],PIs[GUID],0),6),""),"")</f>
        <v/>
      </c>
      <c r="M103" s="44" t="str">
        <f>IF(Checklist48[[#This Row],[SSGUID]]="",IF(Checklist48[[#This Row],[PIGUID]]="","",INDEX(PIs[[Column1]:[SS]],MATCH(Checklist48[[#This Row],[PIGUID]],PIs[GUID],0),8)),"")</f>
        <v/>
      </c>
      <c r="N103" s="67"/>
      <c r="O103" s="67"/>
      <c r="P103" s="67" t="str">
        <f>IF(Checklist48[[#This Row],[ifna]]="NA","",IF(Checklist48[[#This Row],[RelatedPQ]]=0,"",IF(Checklist48[[#This Row],[RelatedPQ]]="","",IF((INDEX(S2PQ_relational[],MATCH(Checklist48[[#This Row],[PIGUID&amp;NO]],S2PQ_relational[PIGUID &amp; "NO"],0),1))=Checklist48[[#This Row],[PIGUID]],"Not applicable",""))))</f>
        <v/>
      </c>
      <c r="Q103" s="44" t="str">
        <f>IF(Checklist48[[#This Row],[N/A]]="Not Applicable",INDEX(S2PQ[[Step 2 questions]:[Justification]],MATCH(Checklist48[[#This Row],[RelatedPQ]],S2PQ[S2PQGUID],0),3),"")</f>
        <v/>
      </c>
      <c r="R103" s="67"/>
      <c r="S103" s="74"/>
    </row>
    <row r="104" spans="2:19" s="43" customFormat="1" ht="154.25" customHeight="1" x14ac:dyDescent="0.35">
      <c r="B104" s="44"/>
      <c r="C104" s="44"/>
      <c r="D104" s="43">
        <f>IF(Checklist48[[#This Row],[SGUID]]="",IF(Checklist48[[#This Row],[SSGUID]]="",0,1),1)</f>
        <v>0</v>
      </c>
      <c r="E104" s="44" t="s">
        <v>80</v>
      </c>
      <c r="F104" s="44" t="str">
        <f>_xlfn.IFNA(Checklist48[[#This Row],[RelatedPQ]],"NA")</f>
        <v>NA</v>
      </c>
      <c r="G104" s="44" t="e">
        <f>IF(Checklist48[[#This Row],[PIGUID]]="","",INDEX(S2PQ_relational[],MATCH(Checklist48[[#This Row],[PIGUID&amp;NO]],S2PQ_relational[PIGUID &amp; "NO"],0),2))</f>
        <v>#N/A</v>
      </c>
      <c r="H104" s="44" t="str">
        <f>Checklist48[[#This Row],[PIGUID]]&amp;"NO"</f>
        <v>5JXZdBMfmVkAfoCajirt54NO</v>
      </c>
      <c r="I104" s="44" t="b">
        <f>IF(Checklist48[[#This Row],[PIGUID]]="","",INDEX(PIs[NA Exempt],MATCH(Checklist48[[#This Row],[PIGUID]],PIs[GUID],0),1))</f>
        <v>0</v>
      </c>
      <c r="J104" s="44" t="str">
        <f>IF(Checklist48[[#This Row],[SGUID]]="",IF(Checklist48[[#This Row],[SSGUID]]="",IF(Checklist48[[#This Row],[PIGUID]]="","",INDEX(PIs[[Column1]:[SS]],MATCH(Checklist48[[#This Row],[PIGUID]],PIs[GUID],0),2)),INDEX(PIs[[Column1]:[SS]],MATCH(Checklist48[[#This Row],[SSGUID]],PIs[SSGUID],0),18)),INDEX(PIs[[Column1]:[SS]],MATCH(Checklist48[[#This Row],[SGUID]],PIs[SGUID],0),14))</f>
        <v>FO 05.04.01</v>
      </c>
      <c r="K104" s="44" t="str">
        <f>IF(Checklist48[[#This Row],[SGUID]]="",IF(Checklist48[[#This Row],[SSGUID]]="",IF(Checklist48[[#This Row],[PIGUID]]="","",INDEX(PIs[[Column1]:[SS]],MATCH(Checklist48[[#This Row],[PIGUID]],PIs[GUID],0),4)),INDEX(PIs[[Column1]:[Ssbody]],MATCH(Checklist48[[#This Row],[SSGUID]],PIs[SSGUID],0),19)),INDEX(PIs[[Column1]:[SS]],MATCH(Checklist48[[#This Row],[SGUID]],PIs[SGUID],0),15))</f>
        <v>The use of treated sewage water during preharvest is justified according to a risk assessment.</v>
      </c>
      <c r="L104" s="44" t="str">
        <f>IF(Checklist48[[#This Row],[SGUID]]="",IF(Checklist48[[#This Row],[SSGUID]]="",INDEX(PIs[[Column1]:[SS]],MATCH(Checklist48[[#This Row],[PIGUID]],PIs[GUID],0),6),""),"")</f>
        <v>Treated sewage water shall be used only if the risks have been identified and effectively mitigated.
Where treated sewage or reclaimed water is used, water quality shall comply with prevailing regulations or the World Health Organization (WHO-)published “Guidelines for the safe use of wastewater, excreta and greywater” (2006) where no prevailing regulations exist.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v>
      </c>
      <c r="M104" s="44" t="str">
        <f>IF(Checklist48[[#This Row],[SSGUID]]="",IF(Checklist48[[#This Row],[PIGUID]]="","",INDEX(PIs[[Column1]:[SS]],MATCH(Checklist48[[#This Row],[PIGUID]],PIs[GUID],0),8)),"")</f>
        <v>Major Must</v>
      </c>
      <c r="N104" s="67"/>
      <c r="O104" s="67"/>
      <c r="P104" s="67" t="str">
        <f>IF(Checklist48[[#This Row],[ifna]]="NA","",IF(Checklist48[[#This Row],[RelatedPQ]]=0,"",IF(Checklist48[[#This Row],[RelatedPQ]]="","",IF((INDEX(S2PQ_relational[],MATCH(Checklist48[[#This Row],[PIGUID&amp;NO]],S2PQ_relational[PIGUID &amp; "NO"],0),1))=Checklist48[[#This Row],[PIGUID]],"Not applicable",""))))</f>
        <v/>
      </c>
      <c r="Q104" s="44" t="str">
        <f>IF(Checklist48[[#This Row],[N/A]]="Not Applicable",INDEX(S2PQ[[Step 2 questions]:[Justification]],MATCH(Checklist48[[#This Row],[RelatedPQ]],S2PQ[S2PQGUID],0),3),"")</f>
        <v/>
      </c>
      <c r="R104" s="67"/>
      <c r="S104" s="74"/>
    </row>
    <row r="105" spans="2:19" s="43" customFormat="1" ht="185.5" customHeight="1" x14ac:dyDescent="0.35">
      <c r="B105" s="44"/>
      <c r="C105" s="44"/>
      <c r="D105" s="43">
        <f>IF(Checklist48[[#This Row],[SGUID]]="",IF(Checklist48[[#This Row],[SSGUID]]="",0,1),1)</f>
        <v>0</v>
      </c>
      <c r="E105" s="44" t="s">
        <v>828</v>
      </c>
      <c r="F105" s="44" t="str">
        <f>_xlfn.IFNA(Checklist48[[#This Row],[RelatedPQ]],"NA")</f>
        <v>NA</v>
      </c>
      <c r="G105" s="44" t="e">
        <f>IF(Checklist48[[#This Row],[PIGUID]]="","",INDEX(S2PQ_relational[],MATCH(Checklist48[[#This Row],[PIGUID&amp;NO]],S2PQ_relational[PIGUID &amp; "NO"],0),2))</f>
        <v>#N/A</v>
      </c>
      <c r="H105" s="44" t="str">
        <f>Checklist48[[#This Row],[PIGUID]]&amp;"NO"</f>
        <v>6VOo64jUoweuU3XSURPZgnNO</v>
      </c>
      <c r="I105" s="44" t="b">
        <f>IF(Checklist48[[#This Row],[PIGUID]]="","",INDEX(PIs[NA Exempt],MATCH(Checklist48[[#This Row],[PIGUID]],PIs[GUID],0),1))</f>
        <v>0</v>
      </c>
      <c r="J105" s="44" t="str">
        <f>IF(Checklist48[[#This Row],[SGUID]]="",IF(Checklist48[[#This Row],[SSGUID]]="",IF(Checklist48[[#This Row],[PIGUID]]="","",INDEX(PIs[[Column1]:[SS]],MATCH(Checklist48[[#This Row],[PIGUID]],PIs[GUID],0),2)),INDEX(PIs[[Column1]:[SS]],MATCH(Checklist48[[#This Row],[SSGUID]],PIs[SSGUID],0),18)),INDEX(PIs[[Column1]:[SS]],MATCH(Checklist48[[#This Row],[SGUID]],PIs[SGUID],0),14))</f>
        <v>FO 05.04.02</v>
      </c>
      <c r="K105"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on physical and chemical quality of water used in preharvest activities is completed.</v>
      </c>
      <c r="L105" s="44" t="str">
        <f>IF(Checklist48[[#This Row],[SGUID]]="",IF(Checklist48[[#This Row],[SSGUID]]="",INDEX(PIs[[Column1]:[SS]],MATCH(Checklist48[[#This Row],[PIGUID]],PIs[GUID],0),6),""),"")</f>
        <v>Preharvest activities include irrigation/fertigation, washings, spraying, and others.
There shall be a documented risk assessment that takes into consideration, at a minimum, the following:
- Identification of the water sources and their historical testing results (where applicable)
- Method(s) of application
- Purity of the water used for plant protection product (PPP) applications
For guidance, the producer shall obtain the required water standards from the PPP label, the literature provided by the chemical manufacturers, or seek advice from a qualified agronomist.
The risk assessment shall be updated any time there is a change made to the system or a situation occurs that could introduce an opportunity to contaminate the system.</v>
      </c>
      <c r="M105" s="44" t="str">
        <f>IF(Checklist48[[#This Row],[SSGUID]]="",IF(Checklist48[[#This Row],[PIGUID]]="","",INDEX(PIs[[Column1]:[SS]],MATCH(Checklist48[[#This Row],[PIGUID]],PIs[GUID],0),8)),"")</f>
        <v>Minor Must</v>
      </c>
      <c r="N105" s="67"/>
      <c r="O105" s="67"/>
      <c r="P105" s="67" t="str">
        <f>IF(Checklist48[[#This Row],[ifna]]="NA","",IF(Checklist48[[#This Row],[RelatedPQ]]=0,"",IF(Checklist48[[#This Row],[RelatedPQ]]="","",IF((INDEX(S2PQ_relational[],MATCH(Checklist48[[#This Row],[PIGUID&amp;NO]],S2PQ_relational[PIGUID &amp; "NO"],0),1))=Checklist48[[#This Row],[PIGUID]],"Not applicable",""))))</f>
        <v/>
      </c>
      <c r="Q105" s="44" t="str">
        <f>IF(Checklist48[[#This Row],[N/A]]="Not Applicable",INDEX(S2PQ[[Step 2 questions]:[Justification]],MATCH(Checklist48[[#This Row],[RelatedPQ]],S2PQ[S2PQGUID],0),3),"")</f>
        <v/>
      </c>
      <c r="R105" s="67"/>
      <c r="S105" s="74"/>
    </row>
    <row r="106" spans="2:19" s="43" customFormat="1" ht="40" x14ac:dyDescent="0.35">
      <c r="B106" s="44"/>
      <c r="C106" s="44"/>
      <c r="D106" s="43">
        <f>IF(Checklist48[[#This Row],[SGUID]]="",IF(Checklist48[[#This Row],[SSGUID]]="",0,1),1)</f>
        <v>0</v>
      </c>
      <c r="E106" s="44" t="s">
        <v>854</v>
      </c>
      <c r="F106" s="44" t="str">
        <f>_xlfn.IFNA(Checklist48[[#This Row],[RelatedPQ]],"NA")</f>
        <v>NA</v>
      </c>
      <c r="G106" s="44" t="e">
        <f>IF(Checklist48[[#This Row],[PIGUID]]="","",INDEX(S2PQ_relational[],MATCH(Checklist48[[#This Row],[PIGUID&amp;NO]],S2PQ_relational[PIGUID &amp; "NO"],0),2))</f>
        <v>#N/A</v>
      </c>
      <c r="H106" s="44" t="str">
        <f>Checklist48[[#This Row],[PIGUID]]&amp;"NO"</f>
        <v>3l3MCwCl6O40VUIw5hu2C5NO</v>
      </c>
      <c r="I106" s="44" t="b">
        <f>IF(Checklist48[[#This Row],[PIGUID]]="","",INDEX(PIs[NA Exempt],MATCH(Checklist48[[#This Row],[PIGUID]],PIs[GUID],0),1))</f>
        <v>0</v>
      </c>
      <c r="J106" s="44" t="str">
        <f>IF(Checklist48[[#This Row],[SGUID]]="",IF(Checklist48[[#This Row],[SSGUID]]="",IF(Checklist48[[#This Row],[PIGUID]]="","",INDEX(PIs[[Column1]:[SS]],MATCH(Checklist48[[#This Row],[PIGUID]],PIs[GUID],0),2)),INDEX(PIs[[Column1]:[SS]],MATCH(Checklist48[[#This Row],[SSGUID]],PIs[SSGUID],0),18)),INDEX(PIs[[Column1]:[SS]],MATCH(Checklist48[[#This Row],[SGUID]],PIs[SGUID],0),14))</f>
        <v>FO 05.04.03</v>
      </c>
      <c r="K106" s="44" t="str">
        <f>IF(Checklist48[[#This Row],[SGUID]]="",IF(Checklist48[[#This Row],[SSGUID]]="",IF(Checklist48[[#This Row],[PIGUID]]="","",INDEX(PIs[[Column1]:[SS]],MATCH(Checklist48[[#This Row],[PIGUID]],PIs[GUID],0),4)),INDEX(PIs[[Column1]:[Ssbody]],MATCH(Checklist48[[#This Row],[SSGUID]],PIs[SSGUID],0),19)),INDEX(PIs[[Column1]:[SS]],MATCH(Checklist48[[#This Row],[SGUID]],PIs[SGUID],0),15))</f>
        <v>Corrective actions are taken based on results from the risk assessment.</v>
      </c>
      <c r="L106" s="44" t="str">
        <f>IF(Checklist48[[#This Row],[SGUID]]="",IF(Checklist48[[#This Row],[SSGUID]]="",INDEX(PIs[[Column1]:[SS]],MATCH(Checklist48[[#This Row],[PIGUID]],PIs[GUID],0),6),""),"")</f>
        <v>Where required, corrective actions and documentation should be available as part of the management plan as identified in the water risk assessment and current sector-specific standards.</v>
      </c>
      <c r="M106" s="44" t="str">
        <f>IF(Checklist48[[#This Row],[SSGUID]]="",IF(Checklist48[[#This Row],[PIGUID]]="","",INDEX(PIs[[Column1]:[SS]],MATCH(Checklist48[[#This Row],[PIGUID]],PIs[GUID],0),8)),"")</f>
        <v>Recom.</v>
      </c>
      <c r="N106" s="67"/>
      <c r="O106" s="67"/>
      <c r="P106" s="67" t="str">
        <f>IF(Checklist48[[#This Row],[ifna]]="NA","",IF(Checklist48[[#This Row],[RelatedPQ]]=0,"",IF(Checklist48[[#This Row],[RelatedPQ]]="","",IF((INDEX(S2PQ_relational[],MATCH(Checklist48[[#This Row],[PIGUID&amp;NO]],S2PQ_relational[PIGUID &amp; "NO"],0),1))=Checklist48[[#This Row],[PIGUID]],"Not applicable",""))))</f>
        <v/>
      </c>
      <c r="Q106" s="44" t="str">
        <f>IF(Checklist48[[#This Row],[N/A]]="Not Applicable",INDEX(S2PQ[[Step 2 questions]:[Justification]],MATCH(Checklist48[[#This Row],[RelatedPQ]],S2PQ[S2PQGUID],0),3),"")</f>
        <v/>
      </c>
      <c r="R106" s="67"/>
      <c r="S106" s="74"/>
    </row>
    <row r="107" spans="2:19" s="43" customFormat="1" ht="42" x14ac:dyDescent="0.35">
      <c r="B107" s="44" t="s">
        <v>94</v>
      </c>
      <c r="C107" s="44"/>
      <c r="D107" s="43">
        <f>IF(Checklist48[[#This Row],[SGUID]]="",IF(Checklist48[[#This Row],[SSGUID]]="",0,1),1)</f>
        <v>1</v>
      </c>
      <c r="E107" s="44"/>
      <c r="F107" s="44" t="str">
        <f>_xlfn.IFNA(Checklist48[[#This Row],[RelatedPQ]],"NA")</f>
        <v/>
      </c>
      <c r="G107" s="44" t="str">
        <f>IF(Checklist48[[#This Row],[PIGUID]]="","",INDEX(S2PQ_relational[],MATCH(Checklist48[[#This Row],[PIGUID&amp;NO]],S2PQ_relational[PIGUID &amp; "NO"],0),2))</f>
        <v/>
      </c>
      <c r="H107" s="44" t="str">
        <f>Checklist48[[#This Row],[PIGUID]]&amp;"NO"</f>
        <v>NO</v>
      </c>
      <c r="I107" s="44" t="str">
        <f>IF(Checklist48[[#This Row],[PIGUID]]="","",INDEX(PIs[NA Exempt],MATCH(Checklist48[[#This Row],[PIGUID]],PIs[GUID],0),1))</f>
        <v/>
      </c>
      <c r="J107" s="44" t="str">
        <f>IF(Checklist48[[#This Row],[SGUID]]="",IF(Checklist48[[#This Row],[SSGUID]]="",IF(Checklist48[[#This Row],[PIGUID]]="","",INDEX(PIs[[Column1]:[SS]],MATCH(Checklist48[[#This Row],[PIGUID]],PIs[GUID],0),2)),INDEX(PIs[[Column1]:[SS]],MATCH(Checklist48[[#This Row],[SSGUID]],PIs[SSGUID],0),18)),INDEX(PIs[[Column1]:[SS]],MATCH(Checklist48[[#This Row],[SGUID]],PIs[SGUID],0),14))</f>
        <v>FO 06 INTEGRATED PEST MANAGEMENT</v>
      </c>
      <c r="K10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7" s="44" t="str">
        <f>IF(Checklist48[[#This Row],[SGUID]]="",IF(Checklist48[[#This Row],[SSGUID]]="",INDEX(PIs[[Column1]:[SS]],MATCH(Checklist48[[#This Row],[PIGUID]],PIs[GUID],0),6),""),"")</f>
        <v/>
      </c>
      <c r="M107" s="44" t="str">
        <f>IF(Checklist48[[#This Row],[SSGUID]]="",IF(Checklist48[[#This Row],[PIGUID]]="","",INDEX(PIs[[Column1]:[SS]],MATCH(Checklist48[[#This Row],[PIGUID]],PIs[GUID],0),8)),"")</f>
        <v/>
      </c>
      <c r="N107" s="67"/>
      <c r="O107" s="67"/>
      <c r="P107" s="67" t="str">
        <f>IF(Checklist48[[#This Row],[ifna]]="NA","",IF(Checklist48[[#This Row],[RelatedPQ]]=0,"",IF(Checklist48[[#This Row],[RelatedPQ]]="","",IF((INDEX(S2PQ_relational[],MATCH(Checklist48[[#This Row],[PIGUID&amp;NO]],S2PQ_relational[PIGUID &amp; "NO"],0),1))=Checklist48[[#This Row],[PIGUID]],"Not applicable",""))))</f>
        <v/>
      </c>
      <c r="Q107" s="44" t="str">
        <f>IF(Checklist48[[#This Row],[N/A]]="Not Applicable",INDEX(S2PQ[[Step 2 questions]:[Justification]],MATCH(Checklist48[[#This Row],[RelatedPQ]],S2PQ[S2PQGUID],0),3),"")</f>
        <v/>
      </c>
      <c r="R107" s="67"/>
      <c r="S107" s="74"/>
    </row>
    <row r="108" spans="2:19" s="43" customFormat="1" ht="30" hidden="1" x14ac:dyDescent="0.35">
      <c r="B108" s="44"/>
      <c r="C108" s="44" t="s">
        <v>58</v>
      </c>
      <c r="D108" s="43">
        <f>IF(Checklist48[[#This Row],[SGUID]]="",IF(Checklist48[[#This Row],[SSGUID]]="",0,1),1)</f>
        <v>1</v>
      </c>
      <c r="E108" s="44"/>
      <c r="F108" s="44" t="str">
        <f>_xlfn.IFNA(Checklist48[[#This Row],[RelatedPQ]],"NA")</f>
        <v/>
      </c>
      <c r="G108" s="44" t="str">
        <f>IF(Checklist48[[#This Row],[PIGUID]]="","",INDEX(S2PQ_relational[],MATCH(Checklist48[[#This Row],[PIGUID&amp;NO]],S2PQ_relational[PIGUID &amp; "NO"],0),2))</f>
        <v/>
      </c>
      <c r="H108" s="44" t="str">
        <f>Checklist48[[#This Row],[PIGUID]]&amp;"NO"</f>
        <v>NO</v>
      </c>
      <c r="I108" s="44" t="str">
        <f>IF(Checklist48[[#This Row],[PIGUID]]="","",INDEX(PIs[NA Exempt],MATCH(Checklist48[[#This Row],[PIGUID]],PIs[GUID],0),1))</f>
        <v/>
      </c>
      <c r="J108" s="44" t="str">
        <f>IF(Checklist48[[#This Row],[SGUID]]="",IF(Checklist48[[#This Row],[SSGUID]]="",IF(Checklist48[[#This Row],[PIGUID]]="","",INDEX(PIs[[Column1]:[SS]],MATCH(Checklist48[[#This Row],[PIGUID]],PIs[GUID],0),2)),INDEX(PIs[[Column1]:[SS]],MATCH(Checklist48[[#This Row],[SSGUID]],PIs[SSGUID],0),18)),INDEX(PIs[[Column1]:[SS]],MATCH(Checklist48[[#This Row],[SGUID]],PIs[SGUID],0),14))</f>
        <v>-</v>
      </c>
      <c r="K10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8" s="44" t="str">
        <f>IF(Checklist48[[#This Row],[SGUID]]="",IF(Checklist48[[#This Row],[SSGUID]]="",INDEX(PIs[[Column1]:[SS]],MATCH(Checklist48[[#This Row],[PIGUID]],PIs[GUID],0),6),""),"")</f>
        <v/>
      </c>
      <c r="M108" s="44" t="str">
        <f>IF(Checklist48[[#This Row],[SSGUID]]="",IF(Checklist48[[#This Row],[PIGUID]]="","",INDEX(PIs[[Column1]:[SS]],MATCH(Checklist48[[#This Row],[PIGUID]],PIs[GUID],0),8)),"")</f>
        <v/>
      </c>
      <c r="N108" s="67"/>
      <c r="O108" s="67"/>
      <c r="P108" s="67" t="str">
        <f>IF(Checklist48[[#This Row],[ifna]]="NA","",IF(Checklist48[[#This Row],[RelatedPQ]]=0,"",IF(Checklist48[[#This Row],[RelatedPQ]]="","",IF((INDEX(S2PQ_relational[],MATCH(Checklist48[[#This Row],[PIGUID&amp;NO]],S2PQ_relational[PIGUID &amp; "NO"],0),1))=Checklist48[[#This Row],[PIGUID]],"Not applicable",""))))</f>
        <v/>
      </c>
      <c r="Q108" s="44" t="str">
        <f>IF(Checklist48[[#This Row],[N/A]]="Not Applicable",INDEX(S2PQ[[Step 2 questions]:[Justification]],MATCH(Checklist48[[#This Row],[RelatedPQ]],S2PQ[S2PQGUID],0),3),"")</f>
        <v/>
      </c>
      <c r="R108" s="67"/>
      <c r="S108" s="74"/>
    </row>
    <row r="109" spans="2:19" s="43" customFormat="1" ht="124.75" customHeight="1" x14ac:dyDescent="0.35">
      <c r="B109" s="44"/>
      <c r="C109" s="44"/>
      <c r="D109" s="43">
        <f>IF(Checklist48[[#This Row],[SGUID]]="",IF(Checklist48[[#This Row],[SSGUID]]="",0,1),1)</f>
        <v>0</v>
      </c>
      <c r="E109" s="44" t="s">
        <v>977</v>
      </c>
      <c r="F109" s="44" t="str">
        <f>_xlfn.IFNA(Checklist48[[#This Row],[RelatedPQ]],"NA")</f>
        <v>NA</v>
      </c>
      <c r="G109" s="44" t="e">
        <f>IF(Checklist48[[#This Row],[PIGUID]]="","",INDEX(S2PQ_relational[],MATCH(Checklist48[[#This Row],[PIGUID&amp;NO]],S2PQ_relational[PIGUID &amp; "NO"],0),2))</f>
        <v>#N/A</v>
      </c>
      <c r="H109" s="44" t="str">
        <f>Checklist48[[#This Row],[PIGUID]]&amp;"NO"</f>
        <v>5jfAdy9W6eRU3WKtYivBGkNO</v>
      </c>
      <c r="I109" s="44" t="b">
        <f>IF(Checklist48[[#This Row],[PIGUID]]="","",INDEX(PIs[NA Exempt],MATCH(Checklist48[[#This Row],[PIGUID]],PIs[GUID],0),1))</f>
        <v>0</v>
      </c>
      <c r="J109" s="44" t="str">
        <f>IF(Checklist48[[#This Row],[SGUID]]="",IF(Checklist48[[#This Row],[SSGUID]]="",IF(Checklist48[[#This Row],[PIGUID]]="","",INDEX(PIs[[Column1]:[SS]],MATCH(Checklist48[[#This Row],[PIGUID]],PIs[GUID],0),2)),INDEX(PIs[[Column1]:[SS]],MATCH(Checklist48[[#This Row],[SSGUID]],PIs[SSGUID],0),18)),INDEX(PIs[[Column1]:[SS]],MATCH(Checklist48[[#This Row],[SGUID]],PIs[SGUID],0),14))</f>
        <v>FO 06.01</v>
      </c>
      <c r="K109" s="44" t="str">
        <f>IF(Checklist48[[#This Row],[SGUID]]="",IF(Checklist48[[#This Row],[SSGUID]]="",IF(Checklist48[[#This Row],[PIGUID]]="","",INDEX(PIs[[Column1]:[SS]],MATCH(Checklist48[[#This Row],[PIGUID]],PIs[GUID],0),4)),INDEX(PIs[[Column1]:[Ssbody]],MATCH(Checklist48[[#This Row],[SSGUID]],PIs[SSGUID],0),19)),INDEX(PIs[[Column1]:[SS]],MATCH(Checklist48[[#This Row],[SGUID]],PIs[SGUID],0),15))</f>
        <v>Implementation of integrated pest management (IPM) is assisted through training or advice.</v>
      </c>
      <c r="L109" s="44" t="str">
        <f>IF(Checklist48[[#This Row],[SGUID]]="",IF(Checklist48[[#This Row],[SSGUID]]="",INDEX(PIs[[Column1]:[SS]],MATCH(Checklist48[[#This Row],[PIGUID]],PIs[GUID],0),6),""),"")</f>
        <v>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v>
      </c>
      <c r="M109" s="44" t="str">
        <f>IF(Checklist48[[#This Row],[SSGUID]]="",IF(Checklist48[[#This Row],[PIGUID]]="","",INDEX(PIs[[Column1]:[SS]],MATCH(Checklist48[[#This Row],[PIGUID]],PIs[GUID],0),8)),"")</f>
        <v>Major Must</v>
      </c>
      <c r="N109" s="67"/>
      <c r="O109" s="67"/>
      <c r="P109" s="67" t="str">
        <f>IF(Checklist48[[#This Row],[ifna]]="NA","",IF(Checklist48[[#This Row],[RelatedPQ]]=0,"",IF(Checklist48[[#This Row],[RelatedPQ]]="","",IF((INDEX(S2PQ_relational[],MATCH(Checklist48[[#This Row],[PIGUID&amp;NO]],S2PQ_relational[PIGUID &amp; "NO"],0),1))=Checklist48[[#This Row],[PIGUID]],"Not applicable",""))))</f>
        <v/>
      </c>
      <c r="Q109" s="44" t="str">
        <f>IF(Checklist48[[#This Row],[N/A]]="Not Applicable",INDEX(S2PQ[[Step 2 questions]:[Justification]],MATCH(Checklist48[[#This Row],[RelatedPQ]],S2PQ[S2PQGUID],0),3),"")</f>
        <v/>
      </c>
      <c r="R109" s="67"/>
      <c r="S109" s="74"/>
    </row>
    <row r="110" spans="2:19" s="43" customFormat="1" ht="136.75" customHeight="1" x14ac:dyDescent="0.35">
      <c r="B110" s="44"/>
      <c r="C110" s="44"/>
      <c r="D110" s="43">
        <f>IF(Checklist48[[#This Row],[SGUID]]="",IF(Checklist48[[#This Row],[SSGUID]]="",0,1),1)</f>
        <v>0</v>
      </c>
      <c r="E110" s="44" t="s">
        <v>947</v>
      </c>
      <c r="F110" s="44" t="str">
        <f>_xlfn.IFNA(Checklist48[[#This Row],[RelatedPQ]],"NA")</f>
        <v>NA</v>
      </c>
      <c r="G110" s="44" t="e">
        <f>IF(Checklist48[[#This Row],[PIGUID]]="","",INDEX(S2PQ_relational[],MATCH(Checklist48[[#This Row],[PIGUID&amp;NO]],S2PQ_relational[PIGUID &amp; "NO"],0),2))</f>
        <v>#N/A</v>
      </c>
      <c r="H110" s="44" t="str">
        <f>Checklist48[[#This Row],[PIGUID]]&amp;"NO"</f>
        <v>4zyNsvao9Kg4V8qYucGkhkNO</v>
      </c>
      <c r="I110" s="44" t="b">
        <f>IF(Checklist48[[#This Row],[PIGUID]]="","",INDEX(PIs[NA Exempt],MATCH(Checklist48[[#This Row],[PIGUID]],PIs[GUID],0),1))</f>
        <v>0</v>
      </c>
      <c r="J110" s="44" t="str">
        <f>IF(Checklist48[[#This Row],[SGUID]]="",IF(Checklist48[[#This Row],[SSGUID]]="",IF(Checklist48[[#This Row],[PIGUID]]="","",INDEX(PIs[[Column1]:[SS]],MATCH(Checklist48[[#This Row],[PIGUID]],PIs[GUID],0),2)),INDEX(PIs[[Column1]:[SS]],MATCH(Checklist48[[#This Row],[SSGUID]],PIs[SSGUID],0),18)),INDEX(PIs[[Column1]:[SS]],MATCH(Checklist48[[#This Row],[SGUID]],PIs[SGUID],0),14))</f>
        <v>FO 06.02</v>
      </c>
      <c r="K110"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informed about the relevant pests, diseases, and weeds that affect their registered crops.</v>
      </c>
      <c r="L110" s="44" t="str">
        <f>IF(Checklist48[[#This Row],[SGUID]]="",IF(Checklist48[[#This Row],[SSGUID]]="",INDEX(PIs[[Column1]:[SS]],MATCH(Checklist48[[#This Row],[PIGUID]],PIs[GUID],0),6),""),"")</f>
        <v>There shall be evidence that the producer has information and knowledge of the pests, diseases, and weeds that may affect the registered crops (individually or per group of crops). Evidence can be through verbal demonstration by the producer or through observation in the field of measures taken. In the case of pest outbreaks, the producer shall be able to show or explain which pest is affecting the crop and correlate with the integrated pest management (IPM) plan which measures can be improved to avoid a similar situation next time.
In Option 2 producer groups, evidence at quality management system (QMS) level is acceptable.</v>
      </c>
      <c r="M110" s="44" t="str">
        <f>IF(Checklist48[[#This Row],[SSGUID]]="",IF(Checklist48[[#This Row],[PIGUID]]="","",INDEX(PIs[[Column1]:[SS]],MATCH(Checklist48[[#This Row],[PIGUID]],PIs[GUID],0),8)),"")</f>
        <v>Minor Must</v>
      </c>
      <c r="N110" s="67"/>
      <c r="O110" s="67"/>
      <c r="P110" s="67" t="str">
        <f>IF(Checklist48[[#This Row],[ifna]]="NA","",IF(Checklist48[[#This Row],[RelatedPQ]]=0,"",IF(Checklist48[[#This Row],[RelatedPQ]]="","",IF((INDEX(S2PQ_relational[],MATCH(Checklist48[[#This Row],[PIGUID&amp;NO]],S2PQ_relational[PIGUID &amp; "NO"],0),1))=Checklist48[[#This Row],[PIGUID]],"Not applicable",""))))</f>
        <v/>
      </c>
      <c r="Q110" s="44" t="str">
        <f>IF(Checklist48[[#This Row],[N/A]]="Not Applicable",INDEX(S2PQ[[Step 2 questions]:[Justification]],MATCH(Checklist48[[#This Row],[RelatedPQ]],S2PQ[S2PQGUID],0),3),"")</f>
        <v/>
      </c>
      <c r="R110" s="67"/>
      <c r="S110" s="74"/>
    </row>
    <row r="111" spans="2:19" s="43" customFormat="1" ht="146.5" customHeight="1" x14ac:dyDescent="0.35">
      <c r="B111" s="44"/>
      <c r="C111" s="44"/>
      <c r="D111" s="43">
        <f>IF(Checklist48[[#This Row],[SGUID]]="",IF(Checklist48[[#This Row],[SSGUID]]="",0,1),1)</f>
        <v>0</v>
      </c>
      <c r="E111" s="44" t="s">
        <v>971</v>
      </c>
      <c r="F111" s="44" t="str">
        <f>_xlfn.IFNA(Checklist48[[#This Row],[RelatedPQ]],"NA")</f>
        <v>NA</v>
      </c>
      <c r="G111" s="44" t="e">
        <f>IF(Checklist48[[#This Row],[PIGUID]]="","",INDEX(S2PQ_relational[],MATCH(Checklist48[[#This Row],[PIGUID&amp;NO]],S2PQ_relational[PIGUID &amp; "NO"],0),2))</f>
        <v>#N/A</v>
      </c>
      <c r="H111" s="44" t="str">
        <f>Checklist48[[#This Row],[PIGUID]]&amp;"NO"</f>
        <v>5dUBmxzMj7AFpoxu4yDyB7NO</v>
      </c>
      <c r="I111" s="44" t="b">
        <f>IF(Checklist48[[#This Row],[PIGUID]]="","",INDEX(PIs[NA Exempt],MATCH(Checklist48[[#This Row],[PIGUID]],PIs[GUID],0),1))</f>
        <v>0</v>
      </c>
      <c r="J111" s="44" t="str">
        <f>IF(Checklist48[[#This Row],[SGUID]]="",IF(Checklist48[[#This Row],[SSGUID]]="",IF(Checklist48[[#This Row],[PIGUID]]="","",INDEX(PIs[[Column1]:[SS]],MATCH(Checklist48[[#This Row],[PIGUID]],PIs[GUID],0),2)),INDEX(PIs[[Column1]:[SS]],MATCH(Checklist48[[#This Row],[SSGUID]],PIs[SSGUID],0),18)),INDEX(PIs[[Column1]:[SS]],MATCH(Checklist48[[#This Row],[SGUID]],PIs[SGUID],0),14))</f>
        <v>FO 06.03</v>
      </c>
      <c r="K111"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an integrated pest management (IPM) plan describing the measures used at farm level to manage the relevant pests, diseases, and weeds that affect the registered crop(s).</v>
      </c>
      <c r="L111" s="44" t="str">
        <f>IF(Checklist48[[#This Row],[SGUID]]="",IF(Checklist48[[#This Row],[SSGUID]]="",INDEX(PIs[[Column1]:[SS]],MATCH(Checklist48[[#This Row],[PIGUID]],PIs[GUID],0),6),""),"")</f>
        <v>The IPM plan shall describe the measures the producer uses or would consider using to manage the pests, diseases, and weeds relevant to the registered crop(s) (individually or per group of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v>
      </c>
      <c r="M111" s="44" t="str">
        <f>IF(Checklist48[[#This Row],[SSGUID]]="",IF(Checklist48[[#This Row],[PIGUID]]="","",INDEX(PIs[[Column1]:[SS]],MATCH(Checklist48[[#This Row],[PIGUID]],PIs[GUID],0),8)),"")</f>
        <v>Minor Must</v>
      </c>
      <c r="N111" s="67"/>
      <c r="O111" s="67"/>
      <c r="P111" s="67" t="str">
        <f>IF(Checklist48[[#This Row],[ifna]]="NA","",IF(Checklist48[[#This Row],[RelatedPQ]]=0,"",IF(Checklist48[[#This Row],[RelatedPQ]]="","",IF((INDEX(S2PQ_relational[],MATCH(Checklist48[[#This Row],[PIGUID&amp;NO]],S2PQ_relational[PIGUID &amp; "NO"],0),1))=Checklist48[[#This Row],[PIGUID]],"Not applicable",""))))</f>
        <v/>
      </c>
      <c r="Q111" s="44" t="str">
        <f>IF(Checklist48[[#This Row],[N/A]]="Not Applicable",INDEX(S2PQ[[Step 2 questions]:[Justification]],MATCH(Checklist48[[#This Row],[RelatedPQ]],S2PQ[S2PQGUID],0),3),"")</f>
        <v/>
      </c>
      <c r="R111" s="67"/>
      <c r="S111" s="74"/>
    </row>
    <row r="112" spans="2:19" s="43" customFormat="1" ht="64.25" customHeight="1" x14ac:dyDescent="0.35">
      <c r="B112" s="44"/>
      <c r="C112" s="44"/>
      <c r="D112" s="43">
        <f>IF(Checklist48[[#This Row],[SGUID]]="",IF(Checklist48[[#This Row],[SSGUID]]="",0,1),1)</f>
        <v>0</v>
      </c>
      <c r="E112" s="44" t="s">
        <v>959</v>
      </c>
      <c r="F112" s="44" t="str">
        <f>_xlfn.IFNA(Checklist48[[#This Row],[RelatedPQ]],"NA")</f>
        <v>NA</v>
      </c>
      <c r="G112" s="44" t="e">
        <f>IF(Checklist48[[#This Row],[PIGUID]]="","",INDEX(S2PQ_relational[],MATCH(Checklist48[[#This Row],[PIGUID&amp;NO]],S2PQ_relational[PIGUID &amp; "NO"],0),2))</f>
        <v>#N/A</v>
      </c>
      <c r="H112" s="44" t="str">
        <f>Checklist48[[#This Row],[PIGUID]]&amp;"NO"</f>
        <v>1D40lvB2CjQn6V2RvOZw0BNO</v>
      </c>
      <c r="I112" s="44" t="b">
        <f>IF(Checklist48[[#This Row],[PIGUID]]="","",INDEX(PIs[NA Exempt],MATCH(Checklist48[[#This Row],[PIGUID]],PIs[GUID],0),1))</f>
        <v>0</v>
      </c>
      <c r="J112" s="44" t="str">
        <f>IF(Checklist48[[#This Row],[SGUID]]="",IF(Checklist48[[#This Row],[SSGUID]]="",IF(Checklist48[[#This Row],[PIGUID]]="","",INDEX(PIs[[Column1]:[SS]],MATCH(Checklist48[[#This Row],[PIGUID]],PIs[GUID],0),2)),INDEX(PIs[[Column1]:[SS]],MATCH(Checklist48[[#This Row],[SSGUID]],PIs[SSGUID],0),18)),INDEX(PIs[[Column1]:[SS]],MATCH(Checklist48[[#This Row],[SGUID]],PIs[SGUID],0),14))</f>
        <v>FO 06.04</v>
      </c>
      <c r="K112"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aware of the crop varieties’ degree of susceptibility to pests and diseases.</v>
      </c>
      <c r="L112" s="44" t="str">
        <f>IF(Checklist48[[#This Row],[SGUID]]="",IF(Checklist48[[#This Row],[SSGUID]]="",INDEX(PIs[[Column1]:[SS]],MATCH(Checklist48[[#This Row],[PIGUID]],PIs[GUID],0),6),""),"")</f>
        <v>There should be evidence that the producer understands the registered variety’s (varieties’) degree of susceptibility to pests and diseases.
Evidence does not need to be written and can include producer experience.</v>
      </c>
      <c r="M112" s="44" t="str">
        <f>IF(Checklist48[[#This Row],[SSGUID]]="",IF(Checklist48[[#This Row],[PIGUID]]="","",INDEX(PIs[[Column1]:[SS]],MATCH(Checklist48[[#This Row],[PIGUID]],PIs[GUID],0),8)),"")</f>
        <v>Recom.</v>
      </c>
      <c r="N112" s="67"/>
      <c r="O112" s="67"/>
      <c r="P112" s="67" t="str">
        <f>IF(Checklist48[[#This Row],[ifna]]="NA","",IF(Checklist48[[#This Row],[RelatedPQ]]=0,"",IF(Checklist48[[#This Row],[RelatedPQ]]="","",IF((INDEX(S2PQ_relational[],MATCH(Checklist48[[#This Row],[PIGUID&amp;NO]],S2PQ_relational[PIGUID &amp; "NO"],0),1))=Checklist48[[#This Row],[PIGUID]],"Not applicable",""))))</f>
        <v/>
      </c>
      <c r="Q112" s="44" t="str">
        <f>IF(Checklist48[[#This Row],[N/A]]="Not Applicable",INDEX(S2PQ[[Step 2 questions]:[Justification]],MATCH(Checklist48[[#This Row],[RelatedPQ]],S2PQ[S2PQGUID],0),3),"")</f>
        <v/>
      </c>
      <c r="R112" s="67"/>
      <c r="S112" s="74"/>
    </row>
    <row r="113" spans="2:19" s="43" customFormat="1" ht="60" x14ac:dyDescent="0.35">
      <c r="B113" s="44"/>
      <c r="C113" s="44"/>
      <c r="D113" s="43">
        <f>IF(Checklist48[[#This Row],[SGUID]]="",IF(Checklist48[[#This Row],[SSGUID]]="",0,1),1)</f>
        <v>0</v>
      </c>
      <c r="E113" s="44" t="s">
        <v>941</v>
      </c>
      <c r="F113" s="44" t="str">
        <f>_xlfn.IFNA(Checklist48[[#This Row],[RelatedPQ]],"NA")</f>
        <v>NA</v>
      </c>
      <c r="G113" s="44" t="e">
        <f>IF(Checklist48[[#This Row],[PIGUID]]="","",INDEX(S2PQ_relational[],MATCH(Checklist48[[#This Row],[PIGUID&amp;NO]],S2PQ_relational[PIGUID &amp; "NO"],0),2))</f>
        <v>#N/A</v>
      </c>
      <c r="H113" s="44" t="str">
        <f>Checklist48[[#This Row],[PIGUID]]&amp;"NO"</f>
        <v>tsaBykhjXMn6AA22DNUAyNO</v>
      </c>
      <c r="I113" s="44" t="b">
        <f>IF(Checklist48[[#This Row],[PIGUID]]="","",INDEX(PIs[NA Exempt],MATCH(Checklist48[[#This Row],[PIGUID]],PIs[GUID],0),1))</f>
        <v>0</v>
      </c>
      <c r="J113" s="44" t="str">
        <f>IF(Checklist48[[#This Row],[SGUID]]="",IF(Checklist48[[#This Row],[SSGUID]]="",IF(Checklist48[[#This Row],[PIGUID]]="","",INDEX(PIs[[Column1]:[SS]],MATCH(Checklist48[[#This Row],[PIGUID]],PIs[GUID],0),2)),INDEX(PIs[[Column1]:[SS]],MATCH(Checklist48[[#This Row],[SSGUID]],PIs[SSGUID],0),18)),INDEX(PIs[[Column1]:[SS]],MATCH(Checklist48[[#This Row],[SGUID]],PIs[SGUID],0),14))</f>
        <v>FO 06.05</v>
      </c>
      <c r="K113"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implements prevention measures.</v>
      </c>
      <c r="L113" s="44" t="str">
        <f>IF(Checklist48[[#This Row],[SGUID]]="",IF(Checklist48[[#This Row],[SSGUID]]="",INDEX(PIs[[Column1]:[SS]],MATCH(Checklist48[[#This Row],[PIGUID]],PIs[GUID],0),6),""),"")</f>
        <v>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v>
      </c>
      <c r="M113" s="44" t="str">
        <f>IF(Checklist48[[#This Row],[SSGUID]]="",IF(Checklist48[[#This Row],[PIGUID]]="","",INDEX(PIs[[Column1]:[SS]],MATCH(Checklist48[[#This Row],[PIGUID]],PIs[GUID],0),8)),"")</f>
        <v>Major Must</v>
      </c>
      <c r="N113" s="67"/>
      <c r="O113" s="67"/>
      <c r="P113" s="67" t="str">
        <f>IF(Checklist48[[#This Row],[ifna]]="NA","",IF(Checklist48[[#This Row],[RelatedPQ]]=0,"",IF(Checklist48[[#This Row],[RelatedPQ]]="","",IF((INDEX(S2PQ_relational[],MATCH(Checklist48[[#This Row],[PIGUID&amp;NO]],S2PQ_relational[PIGUID &amp; "NO"],0),1))=Checklist48[[#This Row],[PIGUID]],"Not applicable",""))))</f>
        <v/>
      </c>
      <c r="Q113" s="44" t="str">
        <f>IF(Checklist48[[#This Row],[N/A]]="Not Applicable",INDEX(S2PQ[[Step 2 questions]:[Justification]],MATCH(Checklist48[[#This Row],[RelatedPQ]],S2PQ[S2PQGUID],0),3),"")</f>
        <v/>
      </c>
      <c r="R113" s="67"/>
      <c r="S113" s="74"/>
    </row>
    <row r="114" spans="2:19" s="43" customFormat="1" ht="60" x14ac:dyDescent="0.35">
      <c r="B114" s="44"/>
      <c r="C114" s="44"/>
      <c r="D114" s="43">
        <f>IF(Checklist48[[#This Row],[SGUID]]="",IF(Checklist48[[#This Row],[SSGUID]]="",0,1),1)</f>
        <v>0</v>
      </c>
      <c r="E114" s="44" t="s">
        <v>935</v>
      </c>
      <c r="F114" s="44" t="str">
        <f>_xlfn.IFNA(Checklist48[[#This Row],[RelatedPQ]],"NA")</f>
        <v>NA</v>
      </c>
      <c r="G114" s="44" t="e">
        <f>IF(Checklist48[[#This Row],[PIGUID]]="","",INDEX(S2PQ_relational[],MATCH(Checklist48[[#This Row],[PIGUID&amp;NO]],S2PQ_relational[PIGUID &amp; "NO"],0),2))</f>
        <v>#N/A</v>
      </c>
      <c r="H114" s="44" t="str">
        <f>Checklist48[[#This Row],[PIGUID]]&amp;"NO"</f>
        <v>3pPXj3qNiLiJapNWrZ1iXMNO</v>
      </c>
      <c r="I114" s="44" t="b">
        <f>IF(Checklist48[[#This Row],[PIGUID]]="","",INDEX(PIs[NA Exempt],MATCH(Checklist48[[#This Row],[PIGUID]],PIs[GUID],0),1))</f>
        <v>0</v>
      </c>
      <c r="J114" s="44" t="str">
        <f>IF(Checklist48[[#This Row],[SGUID]]="",IF(Checklist48[[#This Row],[SSGUID]]="",IF(Checklist48[[#This Row],[PIGUID]]="","",INDEX(PIs[[Column1]:[SS]],MATCH(Checklist48[[#This Row],[PIGUID]],PIs[GUID],0),2)),INDEX(PIs[[Column1]:[SS]],MATCH(Checklist48[[#This Row],[SSGUID]],PIs[SSGUID],0),18)),INDEX(PIs[[Column1]:[SS]],MATCH(Checklist48[[#This Row],[SGUID]],PIs[SGUID],0),14))</f>
        <v>FO 06.06</v>
      </c>
      <c r="K114"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practices monitoring of their registered crops to plan pest and disease management.</v>
      </c>
      <c r="L114" s="44" t="str">
        <f>IF(Checklist48[[#This Row],[SGUID]]="",IF(Checklist48[[#This Row],[SSGUID]]="",INDEX(PIs[[Column1]:[SS]],MATCH(Checklist48[[#This Row],[PIGUID]],PIs[GUID],0),6),""),"")</f>
        <v>The producer shall show evidence of implementing at least two activities for the registered crops (individually or per group of crops) that will determine when and to what extent pests and their natural enemies are present, and using this information to plan what pest management techniques are required.</v>
      </c>
      <c r="M114" s="44" t="str">
        <f>IF(Checklist48[[#This Row],[SSGUID]]="",IF(Checklist48[[#This Row],[PIGUID]]="","",INDEX(PIs[[Column1]:[SS]],MATCH(Checklist48[[#This Row],[PIGUID]],PIs[GUID],0),8)),"")</f>
        <v>Major Must</v>
      </c>
      <c r="N114" s="67"/>
      <c r="O114" s="67"/>
      <c r="P114" s="67" t="str">
        <f>IF(Checklist48[[#This Row],[ifna]]="NA","",IF(Checklist48[[#This Row],[RelatedPQ]]=0,"",IF(Checklist48[[#This Row],[RelatedPQ]]="","",IF((INDEX(S2PQ_relational[],MATCH(Checklist48[[#This Row],[PIGUID&amp;NO]],S2PQ_relational[PIGUID &amp; "NO"],0),1))=Checklist48[[#This Row],[PIGUID]],"Not applicable",""))))</f>
        <v/>
      </c>
      <c r="Q114" s="44" t="str">
        <f>IF(Checklist48[[#This Row],[N/A]]="Not Applicable",INDEX(S2PQ[[Step 2 questions]:[Justification]],MATCH(Checklist48[[#This Row],[RelatedPQ]],S2PQ[S2PQGUID],0),3),"")</f>
        <v/>
      </c>
      <c r="R114" s="67"/>
      <c r="S114" s="74"/>
    </row>
    <row r="115" spans="2:19" s="43" customFormat="1" ht="112.75" customHeight="1" x14ac:dyDescent="0.35">
      <c r="B115" s="44"/>
      <c r="C115" s="44"/>
      <c r="D115" s="43">
        <f>IF(Checklist48[[#This Row],[SGUID]]="",IF(Checklist48[[#This Row],[SSGUID]]="",0,1),1)</f>
        <v>0</v>
      </c>
      <c r="E115" s="44" t="s">
        <v>88</v>
      </c>
      <c r="F115" s="44" t="str">
        <f>_xlfn.IFNA(Checklist48[[#This Row],[RelatedPQ]],"NA")</f>
        <v>NA</v>
      </c>
      <c r="G115" s="44" t="e">
        <f>IF(Checklist48[[#This Row],[PIGUID]]="","",INDEX(S2PQ_relational[],MATCH(Checklist48[[#This Row],[PIGUID&amp;NO]],S2PQ_relational[PIGUID &amp; "NO"],0),2))</f>
        <v>#N/A</v>
      </c>
      <c r="H115" s="44" t="str">
        <f>Checklist48[[#This Row],[PIGUID]]&amp;"NO"</f>
        <v>5dQa9J4w5GSDY03rp98IgsNO</v>
      </c>
      <c r="I115" s="44" t="b">
        <f>IF(Checklist48[[#This Row],[PIGUID]]="","",INDEX(PIs[NA Exempt],MATCH(Checklist48[[#This Row],[PIGUID]],PIs[GUID],0),1))</f>
        <v>0</v>
      </c>
      <c r="J115" s="44" t="str">
        <f>IF(Checklist48[[#This Row],[SGUID]]="",IF(Checklist48[[#This Row],[SSGUID]]="",IF(Checklist48[[#This Row],[PIGUID]]="","",INDEX(PIs[[Column1]:[SS]],MATCH(Checklist48[[#This Row],[PIGUID]],PIs[GUID],0),2)),INDEX(PIs[[Column1]:[SS]],MATCH(Checklist48[[#This Row],[SSGUID]],PIs[SSGUID],0),18)),INDEX(PIs[[Column1]:[SS]],MATCH(Checklist48[[#This Row],[SGUID]],PIs[SGUID],0),14))</f>
        <v>FO 06.07</v>
      </c>
      <c r="K115"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makes interventions to manage pests.</v>
      </c>
      <c r="L115" s="44" t="str">
        <f>IF(Checklist48[[#This Row],[SGUID]]="",IF(Checklist48[[#This Row],[SSGUID]]="",INDEX(PIs[[Column1]:[SS]],MATCH(Checklist48[[#This Row],[PIGUID]],PIs[GUID],0),6),""),"")</f>
        <v>The producer shall show evidence for situations in which specific interventions were made against pests adversely affecting the economic value of a crop. Where plant protection products (PPPs) are used as an intervention, the producer shall demonstrate a risk-based approach for the selection of the PPPs considering hazards (e.g., toxicity). The producer may elect to take no action against the pest and incur the economic loss. Where possible, nonchemical approaches shall be considered.
“N/A” if the producer did not intervene.</v>
      </c>
      <c r="M115" s="44" t="str">
        <f>IF(Checklist48[[#This Row],[SSGUID]]="",IF(Checklist48[[#This Row],[PIGUID]]="","",INDEX(PIs[[Column1]:[SS]],MATCH(Checklist48[[#This Row],[PIGUID]],PIs[GUID],0),8)),"")</f>
        <v>Major Must</v>
      </c>
      <c r="N115" s="67"/>
      <c r="O115" s="67"/>
      <c r="P115" s="67" t="str">
        <f>IF(Checklist48[[#This Row],[ifna]]="NA","",IF(Checklist48[[#This Row],[RelatedPQ]]=0,"",IF(Checklist48[[#This Row],[RelatedPQ]]="","",IF((INDEX(S2PQ_relational[],MATCH(Checklist48[[#This Row],[PIGUID&amp;NO]],S2PQ_relational[PIGUID &amp; "NO"],0),1))=Checklist48[[#This Row],[PIGUID]],"Not applicable",""))))</f>
        <v/>
      </c>
      <c r="Q115" s="44" t="str">
        <f>IF(Checklist48[[#This Row],[N/A]]="Not Applicable",INDEX(S2PQ[[Step 2 questions]:[Justification]],MATCH(Checklist48[[#This Row],[RelatedPQ]],S2PQ[S2PQGUID],0),3),"")</f>
        <v/>
      </c>
      <c r="R115" s="67"/>
      <c r="S115" s="74"/>
    </row>
    <row r="116" spans="2:19" s="43" customFormat="1" ht="258" customHeight="1" x14ac:dyDescent="0.35">
      <c r="B116" s="44"/>
      <c r="C116" s="44"/>
      <c r="D116" s="43">
        <f>IF(Checklist48[[#This Row],[SGUID]]="",IF(Checklist48[[#This Row],[SSGUID]]="",0,1),1)</f>
        <v>0</v>
      </c>
      <c r="E116" s="44" t="s">
        <v>929</v>
      </c>
      <c r="F116" s="44" t="str">
        <f>_xlfn.IFNA(Checklist48[[#This Row],[RelatedPQ]],"NA")</f>
        <v>NA</v>
      </c>
      <c r="G116" s="44" t="e">
        <f>IF(Checklist48[[#This Row],[PIGUID]]="","",INDEX(S2PQ_relational[],MATCH(Checklist48[[#This Row],[PIGUID&amp;NO]],S2PQ_relational[PIGUID &amp; "NO"],0),2))</f>
        <v>#N/A</v>
      </c>
      <c r="H116" s="44" t="str">
        <f>Checklist48[[#This Row],[PIGUID]]&amp;"NO"</f>
        <v>74avinUKxcmdHz9GlSUIxeNO</v>
      </c>
      <c r="I116" s="44" t="b">
        <f>IF(Checklist48[[#This Row],[PIGUID]]="","",INDEX(PIs[NA Exempt],MATCH(Checklist48[[#This Row],[PIGUID]],PIs[GUID],0),1))</f>
        <v>0</v>
      </c>
      <c r="J116" s="44" t="str">
        <f>IF(Checklist48[[#This Row],[SGUID]]="",IF(Checklist48[[#This Row],[SSGUID]]="",IF(Checklist48[[#This Row],[PIGUID]]="","",INDEX(PIs[[Column1]:[SS]],MATCH(Checklist48[[#This Row],[PIGUID]],PIs[GUID],0),2)),INDEX(PIs[[Column1]:[SS]],MATCH(Checklist48[[#This Row],[SSGUID]],PIs[SSGUID],0),18)),INDEX(PIs[[Column1]:[SS]],MATCH(Checklist48[[#This Row],[SGUID]],PIs[SGUID],0),14))</f>
        <v>FO 06.08</v>
      </c>
      <c r="K116" s="44" t="str">
        <f>IF(Checklist48[[#This Row],[SGUID]]="",IF(Checklist48[[#This Row],[SSGUID]]="",IF(Checklist48[[#This Row],[PIGUID]]="","",INDEX(PIs[[Column1]:[SS]],MATCH(Checklist48[[#This Row],[PIGUID]],PIs[GUID],0),4)),INDEX(PIs[[Column1]:[Ssbody]],MATCH(Checklist48[[#This Row],[SSGUID]],PIs[SSGUID],0),19)),INDEX(PIs[[Column1]:[SS]],MATCH(Checklist48[[#This Row],[SGUID]],PIs[SGUID],0),15))</f>
        <v>Anti-resistance recommendations have been followed to maintain the effectiveness of available plant protection products (PPPs).</v>
      </c>
      <c r="L116" s="44" t="str">
        <f>IF(Checklist48[[#This Row],[SGUID]]="",IF(Checklist48[[#This Row],[SSGUID]]="",INDEX(PIs[[Column1]:[SS]],MATCH(Checklist48[[#This Row],[PIGUID]],PIs[GUID],0),6),""),"")</f>
        <v>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Repeated use of the same PPP or PPPs with the same mode of action may lead to selection of pests that are resistant to these PPPs.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
- As far as possible, limit the number of applications of the same mode of action in a growing season as a proportion of the total number of applications.
In Option 2 producer groups, evidence at quality management system (QMS) level is acceptable.</v>
      </c>
      <c r="M116" s="44" t="str">
        <f>IF(Checklist48[[#This Row],[SSGUID]]="",IF(Checklist48[[#This Row],[PIGUID]]="","",INDEX(PIs[[Column1]:[SS]],MATCH(Checklist48[[#This Row],[PIGUID]],PIs[GUID],0),8)),"")</f>
        <v>Minor Must</v>
      </c>
      <c r="N116" s="67"/>
      <c r="O116" s="67"/>
      <c r="P116" s="67" t="str">
        <f>IF(Checklist48[[#This Row],[ifna]]="NA","",IF(Checklist48[[#This Row],[RelatedPQ]]=0,"",IF(Checklist48[[#This Row],[RelatedPQ]]="","",IF((INDEX(S2PQ_relational[],MATCH(Checklist48[[#This Row],[PIGUID&amp;NO]],S2PQ_relational[PIGUID &amp; "NO"],0),1))=Checklist48[[#This Row],[PIGUID]],"Not applicable",""))))</f>
        <v/>
      </c>
      <c r="Q116" s="44" t="str">
        <f>IF(Checklist48[[#This Row],[N/A]]="Not Applicable",INDEX(S2PQ[[Step 2 questions]:[Justification]],MATCH(Checklist48[[#This Row],[RelatedPQ]],S2PQ[S2PQGUID],0),3),"")</f>
        <v/>
      </c>
      <c r="R116" s="67"/>
      <c r="S116" s="74"/>
    </row>
    <row r="117" spans="2:19" s="43" customFormat="1" ht="50" x14ac:dyDescent="0.35">
      <c r="B117" s="44"/>
      <c r="C117" s="44"/>
      <c r="D117" s="43">
        <f>IF(Checklist48[[#This Row],[SGUID]]="",IF(Checklist48[[#This Row],[SSGUID]]="",0,1),1)</f>
        <v>0</v>
      </c>
      <c r="E117" s="44" t="s">
        <v>923</v>
      </c>
      <c r="F117" s="44" t="str">
        <f>_xlfn.IFNA(Checklist48[[#This Row],[RelatedPQ]],"NA")</f>
        <v>NA</v>
      </c>
      <c r="G117" s="44" t="e">
        <f>IF(Checklist48[[#This Row],[PIGUID]]="","",INDEX(S2PQ_relational[],MATCH(Checklist48[[#This Row],[PIGUID&amp;NO]],S2PQ_relational[PIGUID &amp; "NO"],0),2))</f>
        <v>#N/A</v>
      </c>
      <c r="H117" s="44" t="str">
        <f>Checklist48[[#This Row],[PIGUID]]&amp;"NO"</f>
        <v>FIGrZIeOOrEZFvEQP0XMONO</v>
      </c>
      <c r="I117" s="44" t="b">
        <f>IF(Checklist48[[#This Row],[PIGUID]]="","",INDEX(PIs[NA Exempt],MATCH(Checklist48[[#This Row],[PIGUID]],PIs[GUID],0),1))</f>
        <v>0</v>
      </c>
      <c r="J117" s="44" t="str">
        <f>IF(Checklist48[[#This Row],[SGUID]]="",IF(Checklist48[[#This Row],[SSGUID]]="",IF(Checklist48[[#This Row],[PIGUID]]="","",INDEX(PIs[[Column1]:[SS]],MATCH(Checklist48[[#This Row],[PIGUID]],PIs[GUID],0),2)),INDEX(PIs[[Column1]:[SS]],MATCH(Checklist48[[#This Row],[SSGUID]],PIs[SSGUID],0),18)),INDEX(PIs[[Column1]:[SS]],MATCH(Checklist48[[#This Row],[SGUID]],PIs[SGUID],0),14))</f>
        <v>FO 06.09</v>
      </c>
      <c r="K11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the results of integrated pest management (IPM) to learn and to improve the IPM plan.</v>
      </c>
      <c r="L117" s="44" t="str">
        <f>IF(Checklist48[[#This Row],[SGUID]]="",IF(Checklist48[[#This Row],[SSGUID]]="",INDEX(PIs[[Column1]:[SS]],MATCH(Checklist48[[#This Row],[PIGUID]],PIs[GUID],0),6),""),"")</f>
        <v>There shall be evidence that the producer evaluates the IPM plan on a yearly basis and introduces improvements if these were identified as necessary.
In Option 2 producer groups, evidence at quality management system (QMS) level is acceptable.</v>
      </c>
      <c r="M117" s="44" t="str">
        <f>IF(Checklist48[[#This Row],[SSGUID]]="",IF(Checklist48[[#This Row],[PIGUID]]="","",INDEX(PIs[[Column1]:[SS]],MATCH(Checklist48[[#This Row],[PIGUID]],PIs[GUID],0),8)),"")</f>
        <v>Minor Must</v>
      </c>
      <c r="N117" s="67"/>
      <c r="O117" s="67"/>
      <c r="P117" s="67" t="str">
        <f>IF(Checklist48[[#This Row],[ifna]]="NA","",IF(Checklist48[[#This Row],[RelatedPQ]]=0,"",IF(Checklist48[[#This Row],[RelatedPQ]]="","",IF((INDEX(S2PQ_relational[],MATCH(Checklist48[[#This Row],[PIGUID&amp;NO]],S2PQ_relational[PIGUID &amp; "NO"],0),1))=Checklist48[[#This Row],[PIGUID]],"Not applicable",""))))</f>
        <v/>
      </c>
      <c r="Q117" s="44" t="str">
        <f>IF(Checklist48[[#This Row],[N/A]]="Not Applicable",INDEX(S2PQ[[Step 2 questions]:[Justification]],MATCH(Checklist48[[#This Row],[RelatedPQ]],S2PQ[S2PQGUID],0),3),"")</f>
        <v/>
      </c>
      <c r="R117" s="67"/>
      <c r="S117" s="74"/>
    </row>
    <row r="118" spans="2:19" s="43" customFormat="1" ht="31.5" x14ac:dyDescent="0.35">
      <c r="B118" s="44" t="s">
        <v>65</v>
      </c>
      <c r="C118" s="44"/>
      <c r="D118" s="43">
        <f>IF(Checklist48[[#This Row],[SGUID]]="",IF(Checklist48[[#This Row],[SSGUID]]="",0,1),1)</f>
        <v>1</v>
      </c>
      <c r="E118" s="44"/>
      <c r="F118" s="44" t="str">
        <f>_xlfn.IFNA(Checklist48[[#This Row],[RelatedPQ]],"NA")</f>
        <v/>
      </c>
      <c r="G118" s="44" t="str">
        <f>IF(Checklist48[[#This Row],[PIGUID]]="","",INDEX(S2PQ_relational[],MATCH(Checklist48[[#This Row],[PIGUID&amp;NO]],S2PQ_relational[PIGUID &amp; "NO"],0),2))</f>
        <v/>
      </c>
      <c r="H118" s="44" t="str">
        <f>Checklist48[[#This Row],[PIGUID]]&amp;"NO"</f>
        <v>NO</v>
      </c>
      <c r="I118" s="44" t="str">
        <f>IF(Checklist48[[#This Row],[PIGUID]]="","",INDEX(PIs[NA Exempt],MATCH(Checklist48[[#This Row],[PIGUID]],PIs[GUID],0),1))</f>
        <v/>
      </c>
      <c r="J118" s="44" t="str">
        <f>IF(Checklist48[[#This Row],[SGUID]]="",IF(Checklist48[[#This Row],[SSGUID]]="",IF(Checklist48[[#This Row],[PIGUID]]="","",INDEX(PIs[[Column1]:[SS]],MATCH(Checklist48[[#This Row],[PIGUID]],PIs[GUID],0),2)),INDEX(PIs[[Column1]:[SS]],MATCH(Checklist48[[#This Row],[SSGUID]],PIs[SSGUID],0),18)),INDEX(PIs[[Column1]:[SS]],MATCH(Checklist48[[#This Row],[SGUID]],PIs[SGUID],0),14))</f>
        <v>FO 07 PLANT PROTECTION PRODUCTS</v>
      </c>
      <c r="K11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8" s="44" t="str">
        <f>IF(Checklist48[[#This Row],[SGUID]]="",IF(Checklist48[[#This Row],[SSGUID]]="",INDEX(PIs[[Column1]:[SS]],MATCH(Checklist48[[#This Row],[PIGUID]],PIs[GUID],0),6),""),"")</f>
        <v/>
      </c>
      <c r="M118" s="44" t="str">
        <f>IF(Checklist48[[#This Row],[SSGUID]]="",IF(Checklist48[[#This Row],[PIGUID]]="","",INDEX(PIs[[Column1]:[SS]],MATCH(Checklist48[[#This Row],[PIGUID]],PIs[GUID],0),8)),"")</f>
        <v/>
      </c>
      <c r="N118" s="67"/>
      <c r="O118" s="67"/>
      <c r="P118" s="67" t="str">
        <f>IF(Checklist48[[#This Row],[ifna]]="NA","",IF(Checklist48[[#This Row],[RelatedPQ]]=0,"",IF(Checklist48[[#This Row],[RelatedPQ]]="","",IF((INDEX(S2PQ_relational[],MATCH(Checklist48[[#This Row],[PIGUID&amp;NO]],S2PQ_relational[PIGUID &amp; "NO"],0),1))=Checklist48[[#This Row],[PIGUID]],"Not applicable",""))))</f>
        <v/>
      </c>
      <c r="Q118" s="44" t="str">
        <f>IF(Checklist48[[#This Row],[N/A]]="Not Applicable",INDEX(S2PQ[[Step 2 questions]:[Justification]],MATCH(Checklist48[[#This Row],[RelatedPQ]],S2PQ[S2PQGUID],0),3),"")</f>
        <v/>
      </c>
      <c r="R118" s="67"/>
      <c r="S118" s="74"/>
    </row>
    <row r="119" spans="2:19" s="43" customFormat="1" ht="40" x14ac:dyDescent="0.35">
      <c r="B119" s="44"/>
      <c r="C119" s="44" t="s">
        <v>376</v>
      </c>
      <c r="D119" s="43">
        <f>IF(Checklist48[[#This Row],[SGUID]]="",IF(Checklist48[[#This Row],[SSGUID]]="",0,1),1)</f>
        <v>1</v>
      </c>
      <c r="E119" s="44"/>
      <c r="F119" s="44" t="str">
        <f>_xlfn.IFNA(Checklist48[[#This Row],[RelatedPQ]],"NA")</f>
        <v/>
      </c>
      <c r="G119" s="44" t="str">
        <f>IF(Checklist48[[#This Row],[PIGUID]]="","",INDEX(S2PQ_relational[],MATCH(Checklist48[[#This Row],[PIGUID&amp;NO]],S2PQ_relational[PIGUID &amp; "NO"],0),2))</f>
        <v/>
      </c>
      <c r="H119" s="44" t="str">
        <f>Checklist48[[#This Row],[PIGUID]]&amp;"NO"</f>
        <v>NO</v>
      </c>
      <c r="I119" s="44" t="str">
        <f>IF(Checklist48[[#This Row],[PIGUID]]="","",INDEX(PIs[NA Exempt],MATCH(Checklist48[[#This Row],[PIGUID]],PIs[GUID],0),1))</f>
        <v/>
      </c>
      <c r="J119" s="44" t="str">
        <f>IF(Checklist48[[#This Row],[SGUID]]="",IF(Checklist48[[#This Row],[SSGUID]]="",IF(Checklist48[[#This Row],[PIGUID]]="","",INDEX(PIs[[Column1]:[SS]],MATCH(Checklist48[[#This Row],[PIGUID]],PIs[GUID],0),2)),INDEX(PIs[[Column1]:[SS]],MATCH(Checklist48[[#This Row],[SSGUID]],PIs[SSGUID],0),18)),INDEX(PIs[[Column1]:[SS]],MATCH(Checklist48[[#This Row],[SGUID]],PIs[SGUID],0),14))</f>
        <v>FO 07.01 Choice of plant protection products</v>
      </c>
      <c r="K11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9" s="44" t="str">
        <f>IF(Checklist48[[#This Row],[SGUID]]="",IF(Checklist48[[#This Row],[SSGUID]]="",INDEX(PIs[[Column1]:[SS]],MATCH(Checklist48[[#This Row],[PIGUID]],PIs[GUID],0),6),""),"")</f>
        <v/>
      </c>
      <c r="M119" s="44" t="str">
        <f>IF(Checklist48[[#This Row],[SSGUID]]="",IF(Checklist48[[#This Row],[PIGUID]]="","",INDEX(PIs[[Column1]:[SS]],MATCH(Checklist48[[#This Row],[PIGUID]],PIs[GUID],0),8)),"")</f>
        <v/>
      </c>
      <c r="N119" s="67"/>
      <c r="O119" s="67"/>
      <c r="P119" s="67" t="str">
        <f>IF(Checklist48[[#This Row],[ifna]]="NA","",IF(Checklist48[[#This Row],[RelatedPQ]]=0,"",IF(Checklist48[[#This Row],[RelatedPQ]]="","",IF((INDEX(S2PQ_relational[],MATCH(Checklist48[[#This Row],[PIGUID&amp;NO]],S2PQ_relational[PIGUID &amp; "NO"],0),1))=Checklist48[[#This Row],[PIGUID]],"Not applicable",""))))</f>
        <v/>
      </c>
      <c r="Q119" s="44" t="str">
        <f>IF(Checklist48[[#This Row],[N/A]]="Not Applicable",INDEX(S2PQ[[Step 2 questions]:[Justification]],MATCH(Checklist48[[#This Row],[RelatedPQ]],S2PQ[S2PQGUID],0),3),"")</f>
        <v/>
      </c>
      <c r="R119" s="67"/>
      <c r="S119" s="74"/>
    </row>
    <row r="120" spans="2:19" s="43" customFormat="1" ht="248.5" customHeight="1" x14ac:dyDescent="0.35">
      <c r="B120" s="44"/>
      <c r="C120" s="44"/>
      <c r="D120" s="43">
        <f>IF(Checklist48[[#This Row],[SGUID]]="",IF(Checklist48[[#This Row],[SSGUID]]="",0,1),1)</f>
        <v>0</v>
      </c>
      <c r="E120" s="44" t="s">
        <v>383</v>
      </c>
      <c r="F120" s="44" t="str">
        <f>_xlfn.IFNA(Checklist48[[#This Row],[RelatedPQ]],"NA")</f>
        <v>NA</v>
      </c>
      <c r="G120" s="44" t="e">
        <f>IF(Checklist48[[#This Row],[PIGUID]]="","",INDEX(S2PQ_relational[],MATCH(Checklist48[[#This Row],[PIGUID&amp;NO]],S2PQ_relational[PIGUID &amp; "NO"],0),2))</f>
        <v>#N/A</v>
      </c>
      <c r="H120" s="44" t="str">
        <f>Checklist48[[#This Row],[PIGUID]]&amp;"NO"</f>
        <v>hRD9LVRWdv0Xjfts40xHoNO</v>
      </c>
      <c r="I120" s="44" t="b">
        <f>IF(Checklist48[[#This Row],[PIGUID]]="","",INDEX(PIs[NA Exempt],MATCH(Checklist48[[#This Row],[PIGUID]],PIs[GUID],0),1))</f>
        <v>0</v>
      </c>
      <c r="J120" s="44" t="str">
        <f>IF(Checklist48[[#This Row],[SGUID]]="",IF(Checklist48[[#This Row],[SSGUID]]="",IF(Checklist48[[#This Row],[PIGUID]]="","",INDEX(PIs[[Column1]:[SS]],MATCH(Checklist48[[#This Row],[PIGUID]],PIs[GUID],0),2)),INDEX(PIs[[Column1]:[SS]],MATCH(Checklist48[[#This Row],[SSGUID]],PIs[SSGUID],0),18)),INDEX(PIs[[Column1]:[SS]],MATCH(Checklist48[[#This Row],[SGUID]],PIs[SGUID],0),14))</f>
        <v>FO 07.01.01</v>
      </c>
      <c r="K120" s="44" t="str">
        <f>IF(Checklist48[[#This Row],[SGUID]]="",IF(Checklist48[[#This Row],[SSGUID]]="",IF(Checklist48[[#This Row],[PIGUID]]="","",INDEX(PIs[[Column1]:[SS]],MATCH(Checklist48[[#This Row],[PIGUID]],PIs[GUID],0),4)),INDEX(PIs[[Column1]:[Ssbody]],MATCH(Checklist48[[#This Row],[SSGUID]],PIs[SSGUID],0),19)),INDEX(PIs[[Column1]:[SS]],MATCH(Checklist48[[#This Row],[SGUID]],PIs[SGUID],0),15))</f>
        <v>Only treatments with plant protection products (PPPs) authorized for the country of production are used.</v>
      </c>
      <c r="L120" s="44" t="str">
        <f>IF(Checklist48[[#This Row],[SGUID]]="",IF(Checklist48[[#This Row],[SSGUID]]="",INDEX(PIs[[Column1]:[SS]],MATCH(Checklist48[[#This Row],[PIGUID]],PIs[GUID],0),6),""),"")</f>
        <v>A system shall be in place to ensure that PPPs are used as authorized for the country where the crop is grown.
Evidence may take the form of reference lists (online acceptable), product labels, or descriptions of prevailing regulations properly referenced to the source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changes in local and national legislation for PPPs shall be available for all commercial brand products (including any active ingredient compositions) used.
It shall be possible to identify in the list whether a PPP has an active ingredient that is listed by the World Health Organization (WHO) as “Extremely Hazardous (Class Ia)” (see “The WHO recommended classification of pesticides by hazard and guidelines to classification,” 2019).</v>
      </c>
      <c r="M120" s="44" t="str">
        <f>IF(Checklist48[[#This Row],[SSGUID]]="",IF(Checklist48[[#This Row],[PIGUID]]="","",INDEX(PIs[[Column1]:[SS]],MATCH(Checklist48[[#This Row],[PIGUID]],PIs[GUID],0),8)),"")</f>
        <v>Major Must</v>
      </c>
      <c r="N120" s="67"/>
      <c r="O120" s="67"/>
      <c r="P120" s="67" t="str">
        <f>IF(Checklist48[[#This Row],[ifna]]="NA","",IF(Checklist48[[#This Row],[RelatedPQ]]=0,"",IF(Checklist48[[#This Row],[RelatedPQ]]="","",IF((INDEX(S2PQ_relational[],MATCH(Checklist48[[#This Row],[PIGUID&amp;NO]],S2PQ_relational[PIGUID &amp; "NO"],0),1))=Checklist48[[#This Row],[PIGUID]],"Not applicable",""))))</f>
        <v/>
      </c>
      <c r="Q120" s="44" t="str">
        <f>IF(Checklist48[[#This Row],[N/A]]="Not Applicable",INDEX(S2PQ[[Step 2 questions]:[Justification]],MATCH(Checklist48[[#This Row],[RelatedPQ]],S2PQ[S2PQGUID],0),3),"")</f>
        <v/>
      </c>
      <c r="R120" s="67"/>
      <c r="S120" s="74"/>
    </row>
    <row r="121" spans="2:19" s="43" customFormat="1" ht="226.75" customHeight="1" x14ac:dyDescent="0.35">
      <c r="B121" s="44"/>
      <c r="C121" s="44"/>
      <c r="D121" s="43">
        <f>IF(Checklist48[[#This Row],[SGUID]]="",IF(Checklist48[[#This Row],[SSGUID]]="",0,1),1)</f>
        <v>0</v>
      </c>
      <c r="E121" s="44" t="s">
        <v>370</v>
      </c>
      <c r="F121" s="44" t="str">
        <f>_xlfn.IFNA(Checklist48[[#This Row],[RelatedPQ]],"NA")</f>
        <v>NA</v>
      </c>
      <c r="G121" s="44" t="e">
        <f>IF(Checklist48[[#This Row],[PIGUID]]="","",INDEX(S2PQ_relational[],MATCH(Checklist48[[#This Row],[PIGUID&amp;NO]],S2PQ_relational[PIGUID &amp; "NO"],0),2))</f>
        <v>#N/A</v>
      </c>
      <c r="H121" s="44" t="str">
        <f>Checklist48[[#This Row],[PIGUID]]&amp;"NO"</f>
        <v>5DS7FHDtDqEaVYAUQwziPeNO</v>
      </c>
      <c r="I121" s="44" t="b">
        <f>IF(Checklist48[[#This Row],[PIGUID]]="","",INDEX(PIs[NA Exempt],MATCH(Checklist48[[#This Row],[PIGUID]],PIs[GUID],0),1))</f>
        <v>0</v>
      </c>
      <c r="J121" s="44" t="str">
        <f>IF(Checklist48[[#This Row],[SGUID]]="",IF(Checklist48[[#This Row],[SSGUID]]="",IF(Checklist48[[#This Row],[PIGUID]]="","",INDEX(PIs[[Column1]:[SS]],MATCH(Checklist48[[#This Row],[PIGUID]],PIs[GUID],0),2)),INDEX(PIs[[Column1]:[SS]],MATCH(Checklist48[[#This Row],[SSGUID]],PIs[SSGUID],0),18)),INDEX(PIs[[Column1]:[SS]],MATCH(Checklist48[[#This Row],[SGUID]],PIs[SGUID],0),14))</f>
        <v>FO 07.01.02</v>
      </c>
      <c r="K121"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applied are appropriate for the crop/use site and target – either specifically or generally – as recommended on the product label or through other approvals.</v>
      </c>
      <c r="L121" s="44" t="str">
        <f>IF(Checklist48[[#This Row],[SGUID]]="",IF(Checklist48[[#This Row],[SSGUID]]="",INDEX(PIs[[Column1]:[SS]],MATCH(Checklist48[[#This Row],[PIGUID]],PIs[GUID],0),6),""),"")</f>
        <v>A system shall be in place to ensure that PPPs are used as authorized for the crop – either specifically or generally – or authorized for the use site and intended purpose (i.e., for the pest or target of the intervention), as per label recommendations or official registration body publication.
If the producer uses PPPs that are currently authorized for use on greenhouse ornamental nonfood or terrestrial ornamental nonfood sites, there shall be evidence of official approval for use of that PPP on that crop in that country (where such an official registration scheme exists). All PPPs shall be correctly and properly labeled.
Examples of registrations that are meant generally for ornamentals: “Flowering ornamentals like roses, daisies;” “Flowers such as roses and daises;” “Ornamentals;” “Bulbs;” “Potted and bedding plants.”
Examples of registrations that are meant generally for targets: One product label may specifically and exclusively refer to “green aphids,” while a different product label may mention green aphids but also mention “piercing and sucking insects” in general.</v>
      </c>
      <c r="M121" s="44" t="str">
        <f>IF(Checklist48[[#This Row],[SSGUID]]="",IF(Checklist48[[#This Row],[PIGUID]]="","",INDEX(PIs[[Column1]:[SS]],MATCH(Checklist48[[#This Row],[PIGUID]],PIs[GUID],0),8)),"")</f>
        <v>Major Must</v>
      </c>
      <c r="N121" s="67"/>
      <c r="O121" s="67"/>
      <c r="P121" s="67" t="str">
        <f>IF(Checklist48[[#This Row],[ifna]]="NA","",IF(Checklist48[[#This Row],[RelatedPQ]]=0,"",IF(Checklist48[[#This Row],[RelatedPQ]]="","",IF((INDEX(S2PQ_relational[],MATCH(Checklist48[[#This Row],[PIGUID&amp;NO]],S2PQ_relational[PIGUID &amp; "NO"],0),1))=Checklist48[[#This Row],[PIGUID]],"Not applicable",""))))</f>
        <v/>
      </c>
      <c r="Q121" s="44" t="str">
        <f>IF(Checklist48[[#This Row],[N/A]]="Not Applicable",INDEX(S2PQ[[Step 2 questions]:[Justification]],MATCH(Checklist48[[#This Row],[RelatedPQ]],S2PQ[S2PQGUID],0),3),"")</f>
        <v/>
      </c>
      <c r="R121" s="67"/>
      <c r="S121" s="74"/>
    </row>
    <row r="122" spans="2:19" s="43" customFormat="1" ht="45" customHeight="1" x14ac:dyDescent="0.35">
      <c r="B122" s="44"/>
      <c r="C122" s="44"/>
      <c r="D122" s="43">
        <f>IF(Checklist48[[#This Row],[SGUID]]="",IF(Checklist48[[#This Row],[SSGUID]]="",0,1),1)</f>
        <v>0</v>
      </c>
      <c r="E122" s="44" t="s">
        <v>471</v>
      </c>
      <c r="F122" s="44" t="str">
        <f>_xlfn.IFNA(Checklist48[[#This Row],[RelatedPQ]],"NA")</f>
        <v>NA</v>
      </c>
      <c r="G122" s="44" t="e">
        <f>IF(Checklist48[[#This Row],[PIGUID]]="","",INDEX(S2PQ_relational[],MATCH(Checklist48[[#This Row],[PIGUID&amp;NO]],S2PQ_relational[PIGUID &amp; "NO"],0),2))</f>
        <v>#N/A</v>
      </c>
      <c r="H122" s="44" t="str">
        <f>Checklist48[[#This Row],[PIGUID]]&amp;"NO"</f>
        <v>d2dn4gZTWN0Vd33TcLQqMNO</v>
      </c>
      <c r="I122" s="44" t="b">
        <f>IF(Checklist48[[#This Row],[PIGUID]]="","",INDEX(PIs[NA Exempt],MATCH(Checklist48[[#This Row],[PIGUID]],PIs[GUID],0),1))</f>
        <v>0</v>
      </c>
      <c r="J122" s="44" t="str">
        <f>IF(Checklist48[[#This Row],[SGUID]]="",IF(Checklist48[[#This Row],[SSGUID]]="",IF(Checklist48[[#This Row],[PIGUID]]="","",INDEX(PIs[[Column1]:[SS]],MATCH(Checklist48[[#This Row],[PIGUID]],PIs[GUID],0),2)),INDEX(PIs[[Column1]:[SS]],MATCH(Checklist48[[#This Row],[SSGUID]],PIs[SSGUID],0),18)),INDEX(PIs[[Column1]:[SS]],MATCH(Checklist48[[#This Row],[SGUID]],PIs[SGUID],0),14))</f>
        <v>FO 07.01.03</v>
      </c>
      <c r="K122" s="44" t="str">
        <f>IF(Checklist48[[#This Row],[SGUID]]="",IF(Checklist48[[#This Row],[SSGUID]]="",IF(Checklist48[[#This Row],[PIGUID]]="","",INDEX(PIs[[Column1]:[SS]],MATCH(Checklist48[[#This Row],[PIGUID]],PIs[GUID],0),4)),INDEX(PIs[[Column1]:[Ssbody]],MATCH(Checklist48[[#This Row],[SSGUID]],PIs[SSGUID],0),19)),INDEX(PIs[[Column1]:[SS]],MATCH(Checklist48[[#This Row],[SGUID]],PIs[SGUID],0),15))</f>
        <v>Invoices and/or procurement documentation of plant protection products (PPPs) and postharvest treatments are kept.</v>
      </c>
      <c r="L122" s="44" t="str">
        <f>IF(Checklist48[[#This Row],[SGUID]]="",IF(Checklist48[[#This Row],[SSGUID]]="",INDEX(PIs[[Column1]:[SS]],MATCH(Checklist48[[#This Row],[PIGUID]],PIs[GUID],0),6),""),"")</f>
        <v>Efforts shall be made to avoid illegal and counterfeit PPPs.
Invoices, procurement documentation, or packing slips of all PPPs used and/or stored shall be retained.</v>
      </c>
      <c r="M122" s="44" t="str">
        <f>IF(Checklist48[[#This Row],[SSGUID]]="",IF(Checklist48[[#This Row],[PIGUID]]="","",INDEX(PIs[[Column1]:[SS]],MATCH(Checklist48[[#This Row],[PIGUID]],PIs[GUID],0),8)),"")</f>
        <v>Major Must</v>
      </c>
      <c r="N122" s="67"/>
      <c r="O122" s="67"/>
      <c r="P122" s="67" t="str">
        <f>IF(Checklist48[[#This Row],[ifna]]="NA","",IF(Checklist48[[#This Row],[RelatedPQ]]=0,"",IF(Checklist48[[#This Row],[RelatedPQ]]="","",IF((INDEX(S2PQ_relational[],MATCH(Checklist48[[#This Row],[PIGUID&amp;NO]],S2PQ_relational[PIGUID &amp; "NO"],0),1))=Checklist48[[#This Row],[PIGUID]],"Not applicable",""))))</f>
        <v/>
      </c>
      <c r="Q122" s="44" t="str">
        <f>IF(Checklist48[[#This Row],[N/A]]="Not Applicable",INDEX(S2PQ[[Step 2 questions]:[Justification]],MATCH(Checklist48[[#This Row],[RelatedPQ]],S2PQ[S2PQGUID],0),3),"")</f>
        <v/>
      </c>
      <c r="R122" s="67"/>
      <c r="S122" s="74"/>
    </row>
    <row r="123" spans="2:19" s="43" customFormat="1" ht="30" x14ac:dyDescent="0.35">
      <c r="B123" s="44"/>
      <c r="C123" s="44" t="s">
        <v>294</v>
      </c>
      <c r="D123" s="43">
        <f>IF(Checklist48[[#This Row],[SGUID]]="",IF(Checklist48[[#This Row],[SSGUID]]="",0,1),1)</f>
        <v>1</v>
      </c>
      <c r="E123" s="44"/>
      <c r="F123" s="44" t="str">
        <f>_xlfn.IFNA(Checklist48[[#This Row],[RelatedPQ]],"NA")</f>
        <v/>
      </c>
      <c r="G123" s="44" t="str">
        <f>IF(Checklist48[[#This Row],[PIGUID]]="","",INDEX(S2PQ_relational[],MATCH(Checklist48[[#This Row],[PIGUID&amp;NO]],S2PQ_relational[PIGUID &amp; "NO"],0),2))</f>
        <v/>
      </c>
      <c r="H123" s="44" t="str">
        <f>Checklist48[[#This Row],[PIGUID]]&amp;"NO"</f>
        <v>NO</v>
      </c>
      <c r="I123" s="44" t="str">
        <f>IF(Checklist48[[#This Row],[PIGUID]]="","",INDEX(PIs[NA Exempt],MATCH(Checklist48[[#This Row],[PIGUID]],PIs[GUID],0),1))</f>
        <v/>
      </c>
      <c r="J123"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07.02 Application records </v>
      </c>
      <c r="K12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3" s="44" t="str">
        <f>IF(Checklist48[[#This Row],[SGUID]]="",IF(Checklist48[[#This Row],[SSGUID]]="",INDEX(PIs[[Column1]:[SS]],MATCH(Checklist48[[#This Row],[PIGUID]],PIs[GUID],0),6),""),"")</f>
        <v/>
      </c>
      <c r="M123" s="44" t="str">
        <f>IF(Checklist48[[#This Row],[SSGUID]]="",IF(Checklist48[[#This Row],[PIGUID]]="","",INDEX(PIs[[Column1]:[SS]],MATCH(Checklist48[[#This Row],[PIGUID]],PIs[GUID],0),8)),"")</f>
        <v/>
      </c>
      <c r="N123" s="67"/>
      <c r="O123" s="67"/>
      <c r="P123" s="67" t="str">
        <f>IF(Checklist48[[#This Row],[ifna]]="NA","",IF(Checklist48[[#This Row],[RelatedPQ]]=0,"",IF(Checklist48[[#This Row],[RelatedPQ]]="","",IF((INDEX(S2PQ_relational[],MATCH(Checklist48[[#This Row],[PIGUID&amp;NO]],S2PQ_relational[PIGUID &amp; "NO"],0),1))=Checklist48[[#This Row],[PIGUID]],"Not applicable",""))))</f>
        <v/>
      </c>
      <c r="Q123" s="44" t="str">
        <f>IF(Checklist48[[#This Row],[N/A]]="Not Applicable",INDEX(S2PQ[[Step 2 questions]:[Justification]],MATCH(Checklist48[[#This Row],[RelatedPQ]],S2PQ[S2PQGUID],0),3),"")</f>
        <v/>
      </c>
      <c r="R123" s="67"/>
      <c r="S123" s="74"/>
    </row>
    <row r="124" spans="2:19" s="43" customFormat="1" ht="170" x14ac:dyDescent="0.35">
      <c r="B124" s="44"/>
      <c r="C124" s="44"/>
      <c r="D124" s="43">
        <f>IF(Checklist48[[#This Row],[SGUID]]="",IF(Checklist48[[#This Row],[SSGUID]]="",0,1),1)</f>
        <v>0</v>
      </c>
      <c r="E124" s="44" t="s">
        <v>325</v>
      </c>
      <c r="F124" s="44" t="str">
        <f>_xlfn.IFNA(Checklist48[[#This Row],[RelatedPQ]],"NA")</f>
        <v>NA</v>
      </c>
      <c r="G124" s="44" t="e">
        <f>IF(Checklist48[[#This Row],[PIGUID]]="","",INDEX(S2PQ_relational[],MATCH(Checklist48[[#This Row],[PIGUID&amp;NO]],S2PQ_relational[PIGUID &amp; "NO"],0),2))</f>
        <v>#N/A</v>
      </c>
      <c r="H124" s="44" t="str">
        <f>Checklist48[[#This Row],[PIGUID]]&amp;"NO"</f>
        <v>53cLJ9maGxLIO7jJOMikQaNO</v>
      </c>
      <c r="I124" s="44" t="b">
        <f>IF(Checklist48[[#This Row],[PIGUID]]="","",INDEX(PIs[NA Exempt],MATCH(Checklist48[[#This Row],[PIGUID]],PIs[GUID],0),1))</f>
        <v>0</v>
      </c>
      <c r="J124" s="44" t="str">
        <f>IF(Checklist48[[#This Row],[SGUID]]="",IF(Checklist48[[#This Row],[SSGUID]]="",IF(Checklist48[[#This Row],[PIGUID]]="","",INDEX(PIs[[Column1]:[SS]],MATCH(Checklist48[[#This Row],[PIGUID]],PIs[GUID],0),2)),INDEX(PIs[[Column1]:[SS]],MATCH(Checklist48[[#This Row],[SSGUID]],PIs[SSGUID],0),18)),INDEX(PIs[[Column1]:[SS]],MATCH(Checklist48[[#This Row],[SGUID]],PIs[SGUID],0),14))</f>
        <v>FO 07.02.01</v>
      </c>
      <c r="K124"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plant protection product (PPP) applications are kept.</v>
      </c>
      <c r="L124" s="44" t="str">
        <f>IF(Checklist48[[#This Row],[SGUID]]="",IF(Checklist48[[#This Row],[SSGUID]]="",INDEX(PIs[[Column1]:[SS]],MATCH(Checklist48[[#This Row],[PIGUID]],PIs[GUID],0),6),""),"")</f>
        <v>All PPP application records shall specify the following information:
- Crop
- Field or greenhouse
- Area of application (m2 or ha)
- Date (day/month/year) and end time of application
- Justification (e.g., name of the pest(s) treated)
- Complete product trade name of the PPP (including formulation)
- Name of active ingredient and concentration in commercial product (g/kg or g/l)
- PPP quantity applied (i.e., quantity of commercial concentrated product): Amount of PPP to be applied expressed in weight or volume, or the total quantity of water (or other carrier medium)
- Total spray volume applied (quantity of water or other carrier medium)</v>
      </c>
      <c r="M124" s="44" t="str">
        <f>IF(Checklist48[[#This Row],[SSGUID]]="",IF(Checklist48[[#This Row],[PIGUID]]="","",INDEX(PIs[[Column1]:[SS]],MATCH(Checklist48[[#This Row],[PIGUID]],PIs[GUID],0),8)),"")</f>
        <v>Major Must</v>
      </c>
      <c r="N124" s="67"/>
      <c r="O124" s="67"/>
      <c r="P124" s="67" t="str">
        <f>IF(Checklist48[[#This Row],[ifna]]="NA","",IF(Checklist48[[#This Row],[RelatedPQ]]=0,"",IF(Checklist48[[#This Row],[RelatedPQ]]="","",IF((INDEX(S2PQ_relational[],MATCH(Checklist48[[#This Row],[PIGUID&amp;NO]],S2PQ_relational[PIGUID &amp; "NO"],0),1))=Checklist48[[#This Row],[PIGUID]],"Not applicable",""))))</f>
        <v/>
      </c>
      <c r="Q124" s="44" t="str">
        <f>IF(Checklist48[[#This Row],[N/A]]="Not Applicable",INDEX(S2PQ[[Step 2 questions]:[Justification]],MATCH(Checklist48[[#This Row],[RelatedPQ]],S2PQ[S2PQGUID],0),3),"")</f>
        <v/>
      </c>
      <c r="R124" s="67"/>
      <c r="S124" s="74"/>
    </row>
    <row r="125" spans="2:19" s="43" customFormat="1" ht="238.75" customHeight="1" x14ac:dyDescent="0.35">
      <c r="B125" s="44"/>
      <c r="C125" s="44"/>
      <c r="D125" s="43">
        <f>IF(Checklist48[[#This Row],[SGUID]]="",IF(Checklist48[[#This Row],[SSGUID]]="",0,1),1)</f>
        <v>0</v>
      </c>
      <c r="E125" s="44" t="s">
        <v>319</v>
      </c>
      <c r="F125" s="44" t="str">
        <f>_xlfn.IFNA(Checklist48[[#This Row],[RelatedPQ]],"NA")</f>
        <v>NA</v>
      </c>
      <c r="G125" s="44" t="e">
        <f>IF(Checklist48[[#This Row],[PIGUID]]="","",INDEX(S2PQ_relational[],MATCH(Checklist48[[#This Row],[PIGUID&amp;NO]],S2PQ_relational[PIGUID &amp; "NO"],0),2))</f>
        <v>#N/A</v>
      </c>
      <c r="H125" s="44" t="str">
        <f>Checklist48[[#This Row],[PIGUID]]&amp;"NO"</f>
        <v>zTeiFZvpwcYT8I0X4LGjdNO</v>
      </c>
      <c r="I125" s="44" t="b">
        <f>IF(Checklist48[[#This Row],[PIGUID]]="","",INDEX(PIs[NA Exempt],MATCH(Checklist48[[#This Row],[PIGUID]],PIs[GUID],0),1))</f>
        <v>0</v>
      </c>
      <c r="J125" s="44" t="str">
        <f>IF(Checklist48[[#This Row],[SGUID]]="",IF(Checklist48[[#This Row],[SSGUID]]="",IF(Checklist48[[#This Row],[PIGUID]]="","",INDEX(PIs[[Column1]:[SS]],MATCH(Checklist48[[#This Row],[PIGUID]],PIs[GUID],0),2)),INDEX(PIs[[Column1]:[SS]],MATCH(Checklist48[[#This Row],[SSGUID]],PIs[SSGUID],0),18)),INDEX(PIs[[Column1]:[SS]],MATCH(Checklist48[[#This Row],[SGUID]],PIs[SGUID],0),14))</f>
        <v>FO 07.02.02</v>
      </c>
      <c r="K125" s="44" t="str">
        <f>IF(Checklist48[[#This Row],[SGUID]]="",IF(Checklist48[[#This Row],[SSGUID]]="",IF(Checklist48[[#This Row],[PIGUID]]="","",INDEX(PIs[[Column1]:[SS]],MATCH(Checklist48[[#This Row],[PIGUID]],PIs[GUID],0),4)),INDEX(PIs[[Column1]:[Ssbody]],MATCH(Checklist48[[#This Row],[SSGUID]],PIs[SSGUID],0),19)),INDEX(PIs[[Column1]:[SS]],MATCH(Checklist48[[#This Row],[SGUID]],PIs[SGUID],0),15))</f>
        <v>Additional records of all plant protection product (PPP) applications are kept.</v>
      </c>
      <c r="L125" s="44" t="str">
        <f>IF(Checklist48[[#This Row],[SGUID]]="",IF(Checklist48[[#This Row],[SSGUID]]="",INDEX(PIs[[Column1]:[SS]],MATCH(Checklist48[[#This Row],[PIGUID]],PIs[GUID],0),6),""),"")</f>
        <v>Additional records shall include:
- Name of applicator: The full name and/or signature of the responsible person(s) applying the PPPs shall be recorded. For electronic software systems, measures shall be in place to ensure authenticity of records. If there is a team of workers doing the application, all workers shall be listed in the records.
- Technical authorization for the application: The technically responsible person making the decision on the use and the doses of the PPP(s) being applied shall be identified in the records.
- Type of machinery or application equipment/method used (backpack sprayer, high-volume, U.L.V., irrigation system, dusting, fogger, aerial, or another method) for all the PPPs applied shall be detailed in all PPP application records (if there are various units, these are identified individually).
- Weather conditions at time of application: The local weather conditions (wind, sunny/overcast, humidity, etc.) affecting effectiveness of treatment or drift to neighboring crops shall be recorded for each application. This may be in the form of pictograms with tick boxes, text information, or another viable system on the record.
“N/A” for covered crops.</v>
      </c>
      <c r="M125" s="44" t="str">
        <f>IF(Checklist48[[#This Row],[SSGUID]]="",IF(Checklist48[[#This Row],[PIGUID]]="","",INDEX(PIs[[Column1]:[SS]],MATCH(Checklist48[[#This Row],[PIGUID]],PIs[GUID],0),8)),"")</f>
        <v>Minor Must</v>
      </c>
      <c r="N125" s="67"/>
      <c r="O125" s="67"/>
      <c r="P125" s="67" t="str">
        <f>IF(Checklist48[[#This Row],[ifna]]="NA","",IF(Checklist48[[#This Row],[RelatedPQ]]=0,"",IF(Checklist48[[#This Row],[RelatedPQ]]="","",IF((INDEX(S2PQ_relational[],MATCH(Checklist48[[#This Row],[PIGUID&amp;NO]],S2PQ_relational[PIGUID &amp; "NO"],0),1))=Checklist48[[#This Row],[PIGUID]],"Not applicable",""))))</f>
        <v/>
      </c>
      <c r="Q125" s="44" t="str">
        <f>IF(Checklist48[[#This Row],[N/A]]="Not Applicable",INDEX(S2PQ[[Step 2 questions]:[Justification]],MATCH(Checklist48[[#This Row],[RelatedPQ]],S2PQ[S2PQGUID],0),3),"")</f>
        <v/>
      </c>
      <c r="R125" s="67"/>
      <c r="S125" s="74"/>
    </row>
    <row r="126" spans="2:19" s="43" customFormat="1" ht="50" x14ac:dyDescent="0.35">
      <c r="B126" s="44"/>
      <c r="C126" s="44"/>
      <c r="D126" s="43">
        <f>IF(Checklist48[[#This Row],[SGUID]]="",IF(Checklist48[[#This Row],[SSGUID]]="",0,1),1)</f>
        <v>0</v>
      </c>
      <c r="E126" s="44" t="s">
        <v>301</v>
      </c>
      <c r="F126" s="44" t="str">
        <f>_xlfn.IFNA(Checklist48[[#This Row],[RelatedPQ]],"NA")</f>
        <v>NA</v>
      </c>
      <c r="G126" s="44" t="e">
        <f>IF(Checklist48[[#This Row],[PIGUID]]="","",INDEX(S2PQ_relational[],MATCH(Checklist48[[#This Row],[PIGUID&amp;NO]],S2PQ_relational[PIGUID &amp; "NO"],0),2))</f>
        <v>#N/A</v>
      </c>
      <c r="H126" s="44" t="str">
        <f>Checklist48[[#This Row],[PIGUID]]&amp;"NO"</f>
        <v>4aPDoeTyqlNVgH7Oxvt5MNNO</v>
      </c>
      <c r="I126" s="44" t="b">
        <f>IF(Checklist48[[#This Row],[PIGUID]]="","",INDEX(PIs[NA Exempt],MATCH(Checklist48[[#This Row],[PIGUID]],PIs[GUID],0),1))</f>
        <v>0</v>
      </c>
      <c r="J126" s="44" t="str">
        <f>IF(Checklist48[[#This Row],[SGUID]]="",IF(Checklist48[[#This Row],[SSGUID]]="",IF(Checklist48[[#This Row],[PIGUID]]="","",INDEX(PIs[[Column1]:[SS]],MATCH(Checklist48[[#This Row],[PIGUID]],PIs[GUID],0),2)),INDEX(PIs[[Column1]:[SS]],MATCH(Checklist48[[#This Row],[SSGUID]],PIs[SSGUID],0),18)),INDEX(PIs[[Column1]:[SS]],MATCH(Checklist48[[#This Row],[SGUID]],PIs[SGUID],0),14))</f>
        <v>FO 07.02.03</v>
      </c>
      <c r="K126"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active measures to prevent plant protection product (PPP) drift to neighboring plots.</v>
      </c>
      <c r="L126" s="44" t="str">
        <f>IF(Checklist48[[#This Row],[SGUID]]="",IF(Checklist48[[#This Row],[SSGUID]]="",INDEX(PIs[[Column1]:[SS]],MATCH(Checklist48[[#This Row],[PIGUID]],PIs[GUID],0),6),""),"")</f>
        <v>The producer shall take active measures to avoid the risk of PPP drift from own plots to neighboring production areas. This may include, but is not limited to, knowledge of what neighbors are growing, planting living fences, maintenance of spray equipment, etc.</v>
      </c>
      <c r="M126" s="44" t="str">
        <f>IF(Checklist48[[#This Row],[SSGUID]]="",IF(Checklist48[[#This Row],[PIGUID]]="","",INDEX(PIs[[Column1]:[SS]],MATCH(Checklist48[[#This Row],[PIGUID]],PIs[GUID],0),8)),"")</f>
        <v>Minor Must</v>
      </c>
      <c r="N126" s="67"/>
      <c r="O126" s="67"/>
      <c r="P126" s="67" t="str">
        <f>IF(Checklist48[[#This Row],[ifna]]="NA","",IF(Checklist48[[#This Row],[RelatedPQ]]=0,"",IF(Checklist48[[#This Row],[RelatedPQ]]="","",IF((INDEX(S2PQ_relational[],MATCH(Checklist48[[#This Row],[PIGUID&amp;NO]],S2PQ_relational[PIGUID &amp; "NO"],0),1))=Checklist48[[#This Row],[PIGUID]],"Not applicable",""))))</f>
        <v/>
      </c>
      <c r="Q126" s="44" t="str">
        <f>IF(Checklist48[[#This Row],[N/A]]="Not Applicable",INDEX(S2PQ[[Step 2 questions]:[Justification]],MATCH(Checklist48[[#This Row],[RelatedPQ]],S2PQ[S2PQGUID],0),3),"")</f>
        <v/>
      </c>
      <c r="R126" s="67"/>
      <c r="S126" s="74"/>
    </row>
    <row r="127" spans="2:19" s="43" customFormat="1" ht="76.25" customHeight="1" x14ac:dyDescent="0.35">
      <c r="B127" s="44"/>
      <c r="C127" s="44"/>
      <c r="D127" s="43">
        <f>IF(Checklist48[[#This Row],[SGUID]]="",IF(Checklist48[[#This Row],[SSGUID]]="",0,1),1)</f>
        <v>0</v>
      </c>
      <c r="E127" s="44" t="s">
        <v>287</v>
      </c>
      <c r="F127" s="44" t="str">
        <f>_xlfn.IFNA(Checklist48[[#This Row],[RelatedPQ]],"NA")</f>
        <v>NA</v>
      </c>
      <c r="G127" s="44" t="e">
        <f>IF(Checklist48[[#This Row],[PIGUID]]="","",INDEX(S2PQ_relational[],MATCH(Checklist48[[#This Row],[PIGUID&amp;NO]],S2PQ_relational[PIGUID &amp; "NO"],0),2))</f>
        <v>#N/A</v>
      </c>
      <c r="H127" s="44" t="str">
        <f>Checklist48[[#This Row],[PIGUID]]&amp;"NO"</f>
        <v>10CP51JRtCxtSJ8KB5UYB5NO</v>
      </c>
      <c r="I127" s="44" t="b">
        <f>IF(Checklist48[[#This Row],[PIGUID]]="","",INDEX(PIs[NA Exempt],MATCH(Checklist48[[#This Row],[PIGUID]],PIs[GUID],0),1))</f>
        <v>0</v>
      </c>
      <c r="J127" s="44" t="str">
        <f>IF(Checklist48[[#This Row],[SGUID]]="",IF(Checklist48[[#This Row],[SSGUID]]="",IF(Checklist48[[#This Row],[PIGUID]]="","",INDEX(PIs[[Column1]:[SS]],MATCH(Checklist48[[#This Row],[PIGUID]],PIs[GUID],0),2)),INDEX(PIs[[Column1]:[SS]],MATCH(Checklist48[[#This Row],[SSGUID]],PIs[SSGUID],0),18)),INDEX(PIs[[Column1]:[SS]],MATCH(Checklist48[[#This Row],[SGUID]],PIs[SGUID],0),14))</f>
        <v>FO 07.02.04</v>
      </c>
      <c r="K12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active measures to prevent plant protection product (PPP) drift from neighboring plots.</v>
      </c>
      <c r="L127" s="44" t="str">
        <f>IF(Checklist48[[#This Row],[SGUID]]="",IF(Checklist48[[#This Row],[SSGUID]]="",INDEX(PIs[[Column1]:[SS]],MATCH(Checklist48[[#This Row],[PIGUID]],PIs[GUID],0),6),""),"")</f>
        <v>The producer should take active measures to avoid the risk of PPP drift from adjacent plots e.g., by making agreements and organizing communication with producers from neighboring plots in order to eliminate the risk of undesired PPP drift and by planting vegetative buffers at the edges of cropped fields.
“N/A” if not identified as a risk.</v>
      </c>
      <c r="M127" s="44" t="str">
        <f>IF(Checklist48[[#This Row],[SSGUID]]="",IF(Checklist48[[#This Row],[PIGUID]]="","",INDEX(PIs[[Column1]:[SS]],MATCH(Checklist48[[#This Row],[PIGUID]],PIs[GUID],0),8)),"")</f>
        <v>Recom.</v>
      </c>
      <c r="N127" s="67"/>
      <c r="O127" s="67"/>
      <c r="P127" s="67" t="str">
        <f>IF(Checklist48[[#This Row],[ifna]]="NA","",IF(Checklist48[[#This Row],[RelatedPQ]]=0,"",IF(Checklist48[[#This Row],[RelatedPQ]]="","",IF((INDEX(S2PQ_relational[],MATCH(Checklist48[[#This Row],[PIGUID&amp;NO]],S2PQ_relational[PIGUID &amp; "NO"],0),1))=Checklist48[[#This Row],[PIGUID]],"Not applicable",""))))</f>
        <v/>
      </c>
      <c r="Q127" s="44" t="str">
        <f>IF(Checklist48[[#This Row],[N/A]]="Not Applicable",INDEX(S2PQ[[Step 2 questions]:[Justification]],MATCH(Checklist48[[#This Row],[RelatedPQ]],S2PQ[S2PQGUID],0),3),"")</f>
        <v/>
      </c>
      <c r="R127" s="67"/>
      <c r="S127" s="74"/>
    </row>
    <row r="128" spans="2:19" s="43" customFormat="1" ht="66" customHeight="1" x14ac:dyDescent="0.35">
      <c r="B128" s="44"/>
      <c r="C128" s="44"/>
      <c r="D128" s="43">
        <f>IF(Checklist48[[#This Row],[SGUID]]="",IF(Checklist48[[#This Row],[SSGUID]]="",0,1),1)</f>
        <v>0</v>
      </c>
      <c r="E128" s="44" t="s">
        <v>307</v>
      </c>
      <c r="F128" s="44" t="str">
        <f>_xlfn.IFNA(Checklist48[[#This Row],[RelatedPQ]],"NA")</f>
        <v>NA</v>
      </c>
      <c r="G128" s="44" t="e">
        <f>IF(Checklist48[[#This Row],[PIGUID]]="","",INDEX(S2PQ_relational[],MATCH(Checklist48[[#This Row],[PIGUID&amp;NO]],S2PQ_relational[PIGUID &amp; "NO"],0),2))</f>
        <v>#N/A</v>
      </c>
      <c r="H128" s="44" t="str">
        <f>Checklist48[[#This Row],[PIGUID]]&amp;"NO"</f>
        <v>4EifHPT6iAprFqaYjJcXPxNO</v>
      </c>
      <c r="I128" s="44" t="b">
        <f>IF(Checklist48[[#This Row],[PIGUID]]="","",INDEX(PIs[NA Exempt],MATCH(Checklist48[[#This Row],[PIGUID]],PIs[GUID],0),1))</f>
        <v>0</v>
      </c>
      <c r="J128" s="44" t="str">
        <f>IF(Checklist48[[#This Row],[SGUID]]="",IF(Checklist48[[#This Row],[SSGUID]]="",IF(Checklist48[[#This Row],[PIGUID]]="","",INDEX(PIs[[Column1]:[SS]],MATCH(Checklist48[[#This Row],[PIGUID]],PIs[GUID],0),2)),INDEX(PIs[[Column1]:[SS]],MATCH(Checklist48[[#This Row],[SSGUID]],PIs[SSGUID],0),18)),INDEX(PIs[[Column1]:[SS]],MATCH(Checklist48[[#This Row],[SGUID]],PIs[SGUID],0),14))</f>
        <v>FO 07.02.05</v>
      </c>
      <c r="K128"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plant protection products (PPPs) is supported with metrics.</v>
      </c>
      <c r="L128" s="44" t="str">
        <f>IF(Checklist48[[#This Row],[SGUID]]="",IF(Checklist48[[#This Row],[SSGUID]]="",INDEX(PIs[[Column1]:[SS]],MATCH(Checklist48[[#This Row],[PIGUID]],PIs[GUID],0),6),""),"")</f>
        <v>Recommended metrics are: kg of active ingredient of PPP used/crop/ha/month.
In Option 2 producer groups, evidence at quality management system (QMS) level is acceptable. Results (data) on metrics at producer group and farm level should be available to indicate compliance.</v>
      </c>
      <c r="M128" s="44" t="str">
        <f>IF(Checklist48[[#This Row],[SSGUID]]="",IF(Checklist48[[#This Row],[PIGUID]]="","",INDEX(PIs[[Column1]:[SS]],MATCH(Checklist48[[#This Row],[PIGUID]],PIs[GUID],0),8)),"")</f>
        <v>Recom.</v>
      </c>
      <c r="N128" s="67"/>
      <c r="O128" s="67"/>
      <c r="P128" s="67" t="str">
        <f>IF(Checklist48[[#This Row],[ifna]]="NA","",IF(Checklist48[[#This Row],[RelatedPQ]]=0,"",IF(Checklist48[[#This Row],[RelatedPQ]]="","",IF((INDEX(S2PQ_relational[],MATCH(Checklist48[[#This Row],[PIGUID&amp;NO]],S2PQ_relational[PIGUID &amp; "NO"],0),1))=Checklist48[[#This Row],[PIGUID]],"Not applicable",""))))</f>
        <v/>
      </c>
      <c r="Q128" s="44" t="str">
        <f>IF(Checklist48[[#This Row],[N/A]]="Not Applicable",INDEX(S2PQ[[Step 2 questions]:[Justification]],MATCH(Checklist48[[#This Row],[RelatedPQ]],S2PQ[S2PQGUID],0),3),"")</f>
        <v/>
      </c>
      <c r="R128" s="67"/>
      <c r="S128" s="74"/>
    </row>
    <row r="129" spans="2:19" s="43" customFormat="1" ht="40" x14ac:dyDescent="0.35">
      <c r="B129" s="44"/>
      <c r="C129" s="44" t="s">
        <v>186</v>
      </c>
      <c r="D129" s="43">
        <f>IF(Checklist48[[#This Row],[SGUID]]="",IF(Checklist48[[#This Row],[SSGUID]]="",0,1),1)</f>
        <v>1</v>
      </c>
      <c r="E129" s="44"/>
      <c r="F129" s="44" t="str">
        <f>_xlfn.IFNA(Checklist48[[#This Row],[RelatedPQ]],"NA")</f>
        <v/>
      </c>
      <c r="G129" s="44" t="str">
        <f>IF(Checklist48[[#This Row],[PIGUID]]="","",INDEX(S2PQ_relational[],MATCH(Checklist48[[#This Row],[PIGUID&amp;NO]],S2PQ_relational[PIGUID &amp; "NO"],0),2))</f>
        <v/>
      </c>
      <c r="H129" s="44" t="str">
        <f>Checklist48[[#This Row],[PIGUID]]&amp;"NO"</f>
        <v>NO</v>
      </c>
      <c r="I129" s="44" t="str">
        <f>IF(Checklist48[[#This Row],[PIGUID]]="","",INDEX(PIs[NA Exempt],MATCH(Checklist48[[#This Row],[PIGUID]],PIs[GUID],0),1))</f>
        <v/>
      </c>
      <c r="J129" s="44" t="str">
        <f>IF(Checklist48[[#This Row],[SGUID]]="",IF(Checklist48[[#This Row],[SSGUID]]="",IF(Checklist48[[#This Row],[PIGUID]]="","",INDEX(PIs[[Column1]:[SS]],MATCH(Checklist48[[#This Row],[PIGUID]],PIs[GUID],0),2)),INDEX(PIs[[Column1]:[SS]],MATCH(Checklist48[[#This Row],[SSGUID]],PIs[SSGUID],0),18)),INDEX(PIs[[Column1]:[SS]],MATCH(Checklist48[[#This Row],[SGUID]],PIs[SGUID],0),14))</f>
        <v>FO 07.03 Disposal of surplus application mix</v>
      </c>
      <c r="K12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9" s="44" t="str">
        <f>IF(Checklist48[[#This Row],[SGUID]]="",IF(Checklist48[[#This Row],[SSGUID]]="",INDEX(PIs[[Column1]:[SS]],MATCH(Checklist48[[#This Row],[PIGUID]],PIs[GUID],0),6),""),"")</f>
        <v/>
      </c>
      <c r="M129" s="44" t="str">
        <f>IF(Checklist48[[#This Row],[SSGUID]]="",IF(Checklist48[[#This Row],[PIGUID]]="","",INDEX(PIs[[Column1]:[SS]],MATCH(Checklist48[[#This Row],[PIGUID]],PIs[GUID],0),8)),"")</f>
        <v/>
      </c>
      <c r="N129" s="67"/>
      <c r="O129" s="67"/>
      <c r="P129" s="67" t="str">
        <f>IF(Checklist48[[#This Row],[ifna]]="NA","",IF(Checklist48[[#This Row],[RelatedPQ]]=0,"",IF(Checklist48[[#This Row],[RelatedPQ]]="","",IF((INDEX(S2PQ_relational[],MATCH(Checklist48[[#This Row],[PIGUID&amp;NO]],S2PQ_relational[PIGUID &amp; "NO"],0),1))=Checklist48[[#This Row],[PIGUID]],"Not applicable",""))))</f>
        <v/>
      </c>
      <c r="Q129" s="44" t="str">
        <f>IF(Checklist48[[#This Row],[N/A]]="Not Applicable",INDEX(S2PQ[[Step 2 questions]:[Justification]],MATCH(Checklist48[[#This Row],[RelatedPQ]],S2PQ[S2PQGUID],0),3),"")</f>
        <v/>
      </c>
      <c r="R129" s="67"/>
      <c r="S129" s="74"/>
    </row>
    <row r="130" spans="2:19" s="43" customFormat="1" ht="60" x14ac:dyDescent="0.35">
      <c r="B130" s="44"/>
      <c r="C130" s="44"/>
      <c r="D130" s="43">
        <f>IF(Checklist48[[#This Row],[SGUID]]="",IF(Checklist48[[#This Row],[SSGUID]]="",0,1),1)</f>
        <v>0</v>
      </c>
      <c r="E130" s="44" t="s">
        <v>180</v>
      </c>
      <c r="F130" s="44" t="str">
        <f>_xlfn.IFNA(Checklist48[[#This Row],[RelatedPQ]],"NA")</f>
        <v>NA</v>
      </c>
      <c r="G130" s="44" t="e">
        <f>IF(Checklist48[[#This Row],[PIGUID]]="","",INDEX(S2PQ_relational[],MATCH(Checklist48[[#This Row],[PIGUID&amp;NO]],S2PQ_relational[PIGUID &amp; "NO"],0),2))</f>
        <v>#N/A</v>
      </c>
      <c r="H130" s="44" t="str">
        <f>Checklist48[[#This Row],[PIGUID]]&amp;"NO"</f>
        <v>5SBH4UVkiiyFpOPmsDBTJWNO</v>
      </c>
      <c r="I130" s="44" t="b">
        <f>IF(Checklist48[[#This Row],[PIGUID]]="","",INDEX(PIs[NA Exempt],MATCH(Checklist48[[#This Row],[PIGUID]],PIs[GUID],0),1))</f>
        <v>0</v>
      </c>
      <c r="J130" s="44" t="str">
        <f>IF(Checklist48[[#This Row],[SGUID]]="",IF(Checklist48[[#This Row],[SSGUID]]="",IF(Checklist48[[#This Row],[PIGUID]]="","",INDEX(PIs[[Column1]:[SS]],MATCH(Checklist48[[#This Row],[PIGUID]],PIs[GUID],0),2)),INDEX(PIs[[Column1]:[SS]],MATCH(Checklist48[[#This Row],[SSGUID]],PIs[SSGUID],0),18)),INDEX(PIs[[Column1]:[SS]],MATCH(Checklist48[[#This Row],[SGUID]],PIs[SGUID],0),14))</f>
        <v>FO 07.03.01</v>
      </c>
      <c r="K130" s="44" t="str">
        <f>IF(Checklist48[[#This Row],[SGUID]]="",IF(Checklist48[[#This Row],[SSGUID]]="",IF(Checklist48[[#This Row],[PIGUID]]="","",INDEX(PIs[[Column1]:[SS]],MATCH(Checklist48[[#This Row],[PIGUID]],PIs[GUID],0),4)),INDEX(PIs[[Column1]:[Ssbody]],MATCH(Checklist48[[#This Row],[SSGUID]],PIs[SSGUID],0),19)),INDEX(PIs[[Column1]:[SS]],MATCH(Checklist48[[#This Row],[SGUID]],PIs[SGUID],0),15))</f>
        <v>Surplus application mixes or tank washings are disposed of responsibly.</v>
      </c>
      <c r="L130" s="44" t="str">
        <f>IF(Checklist48[[#This Row],[SGUID]]="",IF(Checklist48[[#This Row],[SSGUID]]="",INDEX(PIs[[Column1]:[SS]],MATCH(Checklist48[[#This Row],[PIGUID]],PIs[GUID],0),6),""),"")</f>
        <v>Applying surplus spray and tank washings to the crop shall be the first method of disposal, providing that the overall label dose rate is not exceeded. Disposal shall compromise neither workers’ safety nor the environment. No agrochemical wastewater shall be released into the open environment.</v>
      </c>
      <c r="M130" s="44" t="str">
        <f>IF(Checklist48[[#This Row],[SSGUID]]="",IF(Checklist48[[#This Row],[PIGUID]]="","",INDEX(PIs[[Column1]:[SS]],MATCH(Checklist48[[#This Row],[PIGUID]],PIs[GUID],0),8)),"")</f>
        <v>Minor Must</v>
      </c>
      <c r="N130" s="67"/>
      <c r="O130" s="67"/>
      <c r="P130" s="67" t="str">
        <f>IF(Checklist48[[#This Row],[ifna]]="NA","",IF(Checklist48[[#This Row],[RelatedPQ]]=0,"",IF(Checklist48[[#This Row],[RelatedPQ]]="","",IF((INDEX(S2PQ_relational[],MATCH(Checklist48[[#This Row],[PIGUID&amp;NO]],S2PQ_relational[PIGUID &amp; "NO"],0),1))=Checklist48[[#This Row],[PIGUID]],"Not applicable",""))))</f>
        <v/>
      </c>
      <c r="Q130" s="44" t="str">
        <f>IF(Checklist48[[#This Row],[N/A]]="Not Applicable",INDEX(S2PQ[[Step 2 questions]:[Justification]],MATCH(Checklist48[[#This Row],[RelatedPQ]],S2PQ[S2PQGUID],0),3),"")</f>
        <v/>
      </c>
      <c r="R130" s="67"/>
      <c r="S130" s="74"/>
    </row>
    <row r="131" spans="2:19" s="43" customFormat="1" ht="60" x14ac:dyDescent="0.35">
      <c r="B131" s="44"/>
      <c r="C131" s="44" t="s">
        <v>267</v>
      </c>
      <c r="D131" s="43">
        <f>IF(Checklist48[[#This Row],[SGUID]]="",IF(Checklist48[[#This Row],[SSGUID]]="",0,1),1)</f>
        <v>1</v>
      </c>
      <c r="E131" s="44"/>
      <c r="F131" s="44" t="str">
        <f>_xlfn.IFNA(Checklist48[[#This Row],[RelatedPQ]],"NA")</f>
        <v/>
      </c>
      <c r="G131" s="44" t="str">
        <f>IF(Checklist48[[#This Row],[PIGUID]]="","",INDEX(S2PQ_relational[],MATCH(Checklist48[[#This Row],[PIGUID&amp;NO]],S2PQ_relational[PIGUID &amp; "NO"],0),2))</f>
        <v/>
      </c>
      <c r="H131" s="44" t="str">
        <f>Checklist48[[#This Row],[PIGUID]]&amp;"NO"</f>
        <v>NO</v>
      </c>
      <c r="I131" s="44" t="str">
        <f>IF(Checklist48[[#This Row],[PIGUID]]="","",INDEX(PIs[NA Exempt],MATCH(Checklist48[[#This Row],[PIGUID]],PIs[GUID],0),1))</f>
        <v/>
      </c>
      <c r="J131" s="44" t="str">
        <f>IF(Checklist48[[#This Row],[SGUID]]="",IF(Checklist48[[#This Row],[SSGUID]]="",IF(Checklist48[[#This Row],[PIGUID]]="","",INDEX(PIs[[Column1]:[SS]],MATCH(Checklist48[[#This Row],[PIGUID]],PIs[GUID],0),2)),INDEX(PIs[[Column1]:[SS]],MATCH(Checklist48[[#This Row],[SSGUID]],PIs[SSGUID],0),18)),INDEX(PIs[[Column1]:[SS]],MATCH(Checklist48[[#This Row],[SGUID]],PIs[SGUID],0),14))</f>
        <v>FO 07.04 Plant protection product and postharvest treatment product storage</v>
      </c>
      <c r="K13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31" s="44" t="str">
        <f>IF(Checklist48[[#This Row],[SGUID]]="",IF(Checklist48[[#This Row],[SSGUID]]="",INDEX(PIs[[Column1]:[SS]],MATCH(Checklist48[[#This Row],[PIGUID]],PIs[GUID],0),6),""),"")</f>
        <v/>
      </c>
      <c r="M131" s="44" t="str">
        <f>IF(Checklist48[[#This Row],[SSGUID]]="",IF(Checklist48[[#This Row],[PIGUID]]="","",INDEX(PIs[[Column1]:[SS]],MATCH(Checklist48[[#This Row],[PIGUID]],PIs[GUID],0),8)),"")</f>
        <v/>
      </c>
      <c r="N131" s="67"/>
      <c r="O131" s="67"/>
      <c r="P131" s="67" t="str">
        <f>IF(Checklist48[[#This Row],[ifna]]="NA","",IF(Checklist48[[#This Row],[RelatedPQ]]=0,"",IF(Checklist48[[#This Row],[RelatedPQ]]="","",IF((INDEX(S2PQ_relational[],MATCH(Checklist48[[#This Row],[PIGUID&amp;NO]],S2PQ_relational[PIGUID &amp; "NO"],0),1))=Checklist48[[#This Row],[PIGUID]],"Not applicable",""))))</f>
        <v/>
      </c>
      <c r="Q131" s="44" t="str">
        <f>IF(Checklist48[[#This Row],[N/A]]="Not Applicable",INDEX(S2PQ[[Step 2 questions]:[Justification]],MATCH(Checklist48[[#This Row],[RelatedPQ]],S2PQ[S2PQGUID],0),3),"")</f>
        <v/>
      </c>
      <c r="R131" s="67"/>
      <c r="S131" s="74"/>
    </row>
    <row r="132" spans="2:19" s="43" customFormat="1" ht="258.75" customHeight="1" x14ac:dyDescent="0.35">
      <c r="B132" s="44"/>
      <c r="C132" s="44"/>
      <c r="D132" s="43">
        <f>IF(Checklist48[[#This Row],[SGUID]]="",IF(Checklist48[[#This Row],[SSGUID]]="",0,1),1)</f>
        <v>0</v>
      </c>
      <c r="E132" s="44" t="s">
        <v>345</v>
      </c>
      <c r="F132" s="44" t="str">
        <f>_xlfn.IFNA(Checklist48[[#This Row],[RelatedPQ]],"NA")</f>
        <v>NA</v>
      </c>
      <c r="G132" s="44" t="e">
        <f>IF(Checklist48[[#This Row],[PIGUID]]="","",INDEX(S2PQ_relational[],MATCH(Checklist48[[#This Row],[PIGUID&amp;NO]],S2PQ_relational[PIGUID &amp; "NO"],0),2))</f>
        <v>#N/A</v>
      </c>
      <c r="H132" s="44" t="str">
        <f>Checklist48[[#This Row],[PIGUID]]&amp;"NO"</f>
        <v>5KIEflmEkRab02DSZ7tcaPNO</v>
      </c>
      <c r="I132" s="44" t="b">
        <f>IF(Checklist48[[#This Row],[PIGUID]]="","",INDEX(PIs[NA Exempt],MATCH(Checklist48[[#This Row],[PIGUID]],PIs[GUID],0),1))</f>
        <v>0</v>
      </c>
      <c r="J132" s="44" t="str">
        <f>IF(Checklist48[[#This Row],[SGUID]]="",IF(Checklist48[[#This Row],[SSGUID]]="",IF(Checklist48[[#This Row],[PIGUID]]="","",INDEX(PIs[[Column1]:[SS]],MATCH(Checklist48[[#This Row],[PIGUID]],PIs[GUID],0),2)),INDEX(PIs[[Column1]:[SS]],MATCH(Checklist48[[#This Row],[SSGUID]],PIs[SSGUID],0),18)),INDEX(PIs[[Column1]:[SS]],MATCH(Checklist48[[#This Row],[SGUID]],PIs[SGUID],0),14))</f>
        <v>FO 07.04.01</v>
      </c>
      <c r="K132"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biocontrol agents and/or postharvest treatment products are stored in accordance with basic rules to ensure safe storage and use.</v>
      </c>
      <c r="L132" s="44" t="str">
        <f>IF(Checklist48[[#This Row],[SGUID]]="",IF(Checklist48[[#This Row],[SSGUID]]="",INDEX(PIs[[Column1]:[SS]],MATCH(Checklist48[[#This Row],[PIGUID]],PIs[GUID],0),6),""),"")</f>
        <v>The PPP storage shall:
- Comply with all the appropriate current national, regional, and local legislation and regulations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Prevent cross contamination between PPPs and harvested products and other materials by the use of a physical barrier (wall, sheeting, etc.)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v>
      </c>
      <c r="M132" s="44" t="str">
        <f>IF(Checklist48[[#This Row],[SSGUID]]="",IF(Checklist48[[#This Row],[PIGUID]]="","",INDEX(PIs[[Column1]:[SS]],MATCH(Checklist48[[#This Row],[PIGUID]],PIs[GUID],0),8)),"")</f>
        <v>Major Must</v>
      </c>
      <c r="N132" s="67"/>
      <c r="O132" s="67"/>
      <c r="P132" s="67" t="str">
        <f>IF(Checklist48[[#This Row],[ifna]]="NA","",IF(Checklist48[[#This Row],[RelatedPQ]]=0,"",IF(Checklist48[[#This Row],[RelatedPQ]]="","",IF((INDEX(S2PQ_relational[],MATCH(Checklist48[[#This Row],[PIGUID&amp;NO]],S2PQ_relational[PIGUID &amp; "NO"],0),1))=Checklist48[[#This Row],[PIGUID]],"Not applicable",""))))</f>
        <v/>
      </c>
      <c r="Q132" s="44" t="str">
        <f>IF(Checklist48[[#This Row],[N/A]]="Not Applicable",INDEX(S2PQ[[Step 2 questions]:[Justification]],MATCH(Checklist48[[#This Row],[RelatedPQ]],S2PQ[S2PQGUID],0),3),"")</f>
        <v/>
      </c>
      <c r="R132" s="67"/>
      <c r="S132" s="74"/>
    </row>
    <row r="133" spans="2:19" s="43" customFormat="1" ht="126" customHeight="1" x14ac:dyDescent="0.35">
      <c r="B133" s="44"/>
      <c r="C133" s="44"/>
      <c r="D133" s="43">
        <f>IF(Checklist48[[#This Row],[SGUID]]="",IF(Checklist48[[#This Row],[SSGUID]]="",0,1),1)</f>
        <v>0</v>
      </c>
      <c r="E133" s="44" t="s">
        <v>295</v>
      </c>
      <c r="F133" s="44" t="str">
        <f>_xlfn.IFNA(Checklist48[[#This Row],[RelatedPQ]],"NA")</f>
        <v>NA</v>
      </c>
      <c r="G133" s="44" t="e">
        <f>IF(Checklist48[[#This Row],[PIGUID]]="","",INDEX(S2PQ_relational[],MATCH(Checklist48[[#This Row],[PIGUID&amp;NO]],S2PQ_relational[PIGUID &amp; "NO"],0),2))</f>
        <v>#N/A</v>
      </c>
      <c r="H133" s="44" t="str">
        <f>Checklist48[[#This Row],[PIGUID]]&amp;"NO"</f>
        <v>55ugPmyn6XaTaK8oSmHrV9NO</v>
      </c>
      <c r="I133" s="44" t="b">
        <f>IF(Checklist48[[#This Row],[PIGUID]]="","",INDEX(PIs[NA Exempt],MATCH(Checklist48[[#This Row],[PIGUID]],PIs[GUID],0),1))</f>
        <v>0</v>
      </c>
      <c r="J133" s="44" t="str">
        <f>IF(Checklist48[[#This Row],[SGUID]]="",IF(Checklist48[[#This Row],[SSGUID]]="",IF(Checklist48[[#This Row],[PIGUID]]="","",INDEX(PIs[[Column1]:[SS]],MATCH(Checklist48[[#This Row],[PIGUID]],PIs[GUID],0),2)),INDEX(PIs[[Column1]:[SS]],MATCH(Checklist48[[#This Row],[SSGUID]],PIs[SSGUID],0),18)),INDEX(PIs[[Column1]:[SS]],MATCH(Checklist48[[#This Row],[SGUID]],PIs[SGUID],0),14))</f>
        <v>FO 07.04.02</v>
      </c>
      <c r="K133"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storage is structurally sound and robust.</v>
      </c>
      <c r="L133" s="44" t="str">
        <f>IF(Checklist48[[#This Row],[SGUID]]="",IF(Checklist48[[#This Row],[SSGUID]]="",INDEX(PIs[[Column1]:[SS]],MATCH(Checklist48[[#This Row],[PIGUID]],PIs[GUID],0),6),""),"")</f>
        <v>Storage capacity shall be sufficient to contain all PPPs and postharvest treatment products during the peak application season. The storage space shall be sturdy.
The PPPs and postharvest treatment product storage shall mitigate health and safety risks to workers and the risk of cross contamination. between the PPPs and postharvest products or with other products.
Where shelving is used, it shall be made of nonabsorbent material, and liquids shall never be stored above powders or granular formulations.</v>
      </c>
      <c r="M133" s="44" t="str">
        <f>IF(Checklist48[[#This Row],[SSGUID]]="",IF(Checklist48[[#This Row],[PIGUID]]="","",INDEX(PIs[[Column1]:[SS]],MATCH(Checklist48[[#This Row],[PIGUID]],PIs[GUID],0),8)),"")</f>
        <v>Minor Must</v>
      </c>
      <c r="N133" s="67"/>
      <c r="O133" s="67"/>
      <c r="P133" s="67" t="str">
        <f>IF(Checklist48[[#This Row],[ifna]]="NA","",IF(Checklist48[[#This Row],[RelatedPQ]]=0,"",IF(Checklist48[[#This Row],[RelatedPQ]]="","",IF((INDEX(S2PQ_relational[],MATCH(Checklist48[[#This Row],[PIGUID&amp;NO]],S2PQ_relational[PIGUID &amp; "NO"],0),1))=Checklist48[[#This Row],[PIGUID]],"Not applicable",""))))</f>
        <v/>
      </c>
      <c r="Q133" s="44" t="str">
        <f>IF(Checklist48[[#This Row],[N/A]]="Not Applicable",INDEX(S2PQ[[Step 2 questions]:[Justification]],MATCH(Checklist48[[#This Row],[RelatedPQ]],S2PQ[S2PQGUID],0),3),"")</f>
        <v/>
      </c>
      <c r="R133" s="67"/>
      <c r="S133" s="74"/>
    </row>
    <row r="134" spans="2:19" s="43" customFormat="1" ht="30" x14ac:dyDescent="0.35">
      <c r="B134" s="44"/>
      <c r="C134" s="44"/>
      <c r="D134" s="43">
        <f>IF(Checklist48[[#This Row],[SGUID]]="",IF(Checklist48[[#This Row],[SSGUID]]="",0,1),1)</f>
        <v>0</v>
      </c>
      <c r="E134" s="44" t="s">
        <v>261</v>
      </c>
      <c r="F134" s="44" t="str">
        <f>_xlfn.IFNA(Checklist48[[#This Row],[RelatedPQ]],"NA")</f>
        <v>NA</v>
      </c>
      <c r="G134" s="44" t="e">
        <f>IF(Checklist48[[#This Row],[PIGUID]]="","",INDEX(S2PQ_relational[],MATCH(Checklist48[[#This Row],[PIGUID&amp;NO]],S2PQ_relational[PIGUID &amp; "NO"],0),2))</f>
        <v>#N/A</v>
      </c>
      <c r="H134" s="44" t="str">
        <f>Checklist48[[#This Row],[PIGUID]]&amp;"NO"</f>
        <v>62F1Dtyjl91QqbBkoZ49ApNO</v>
      </c>
      <c r="I134" s="44" t="b">
        <f>IF(Checklist48[[#This Row],[PIGUID]]="","",INDEX(PIs[NA Exempt],MATCH(Checklist48[[#This Row],[PIGUID]],PIs[GUID],0),1))</f>
        <v>0</v>
      </c>
      <c r="J134" s="44" t="str">
        <f>IF(Checklist48[[#This Row],[SGUID]]="",IF(Checklist48[[#This Row],[SSGUID]]="",IF(Checklist48[[#This Row],[PIGUID]]="","",INDEX(PIs[[Column1]:[SS]],MATCH(Checklist48[[#This Row],[PIGUID]],PIs[GUID],0),2)),INDEX(PIs[[Column1]:[SS]],MATCH(Checklist48[[#This Row],[SSGUID]],PIs[SSGUID],0),18)),INDEX(PIs[[Column1]:[SS]],MATCH(Checklist48[[#This Row],[SGUID]],PIs[SGUID],0),14))</f>
        <v>FO 07.04.03</v>
      </c>
      <c r="K134"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 (PPP) storage is illuminated.</v>
      </c>
      <c r="L134" s="44" t="str">
        <f>IF(Checklist48[[#This Row],[SGUID]]="",IF(Checklist48[[#This Row],[SSGUID]]="",INDEX(PIs[[Column1]:[SS]],MATCH(Checklist48[[#This Row],[PIGUID]],PIs[GUID],0),6),""),"")</f>
        <v>The storage shall be sufficiently illuminated by natural or artificial lighting to ensure that all product labels can be easily read.</v>
      </c>
      <c r="M134" s="44" t="str">
        <f>IF(Checklist48[[#This Row],[SSGUID]]="",IF(Checklist48[[#This Row],[PIGUID]]="","",INDEX(PIs[[Column1]:[SS]],MATCH(Checklist48[[#This Row],[PIGUID]],PIs[GUID],0),8)),"")</f>
        <v>Minor Must</v>
      </c>
      <c r="N134" s="67"/>
      <c r="O134" s="67"/>
      <c r="P134" s="67" t="str">
        <f>IF(Checklist48[[#This Row],[ifna]]="NA","",IF(Checklist48[[#This Row],[RelatedPQ]]=0,"",IF(Checklist48[[#This Row],[RelatedPQ]]="","",IF((INDEX(S2PQ_relational[],MATCH(Checklist48[[#This Row],[PIGUID&amp;NO]],S2PQ_relational[PIGUID &amp; "NO"],0),1))=Checklist48[[#This Row],[PIGUID]],"Not applicable",""))))</f>
        <v/>
      </c>
      <c r="Q134" s="44" t="str">
        <f>IF(Checklist48[[#This Row],[N/A]]="Not Applicable",INDEX(S2PQ[[Step 2 questions]:[Justification]],MATCH(Checklist48[[#This Row],[RelatedPQ]],S2PQ[S2PQGUID],0),3),"")</f>
        <v/>
      </c>
      <c r="R134" s="67"/>
      <c r="S134" s="74"/>
    </row>
    <row r="135" spans="2:19" s="43" customFormat="1" ht="82.25" customHeight="1" x14ac:dyDescent="0.35">
      <c r="B135" s="44"/>
      <c r="C135" s="44"/>
      <c r="D135" s="43">
        <f>IF(Checklist48[[#This Row],[SGUID]]="",IF(Checklist48[[#This Row],[SSGUID]]="",0,1),1)</f>
        <v>0</v>
      </c>
      <c r="E135" s="44" t="s">
        <v>275</v>
      </c>
      <c r="F135" s="44" t="str">
        <f>_xlfn.IFNA(Checklist48[[#This Row],[RelatedPQ]],"NA")</f>
        <v>NA</v>
      </c>
      <c r="G135" s="44" t="e">
        <f>IF(Checklist48[[#This Row],[PIGUID]]="","",INDEX(S2PQ_relational[],MATCH(Checklist48[[#This Row],[PIGUID&amp;NO]],S2PQ_relational[PIGUID &amp; "NO"],0),2))</f>
        <v>#N/A</v>
      </c>
      <c r="H135" s="44" t="str">
        <f>Checklist48[[#This Row],[PIGUID]]&amp;"NO"</f>
        <v>7KHGFzghP0Xmjm0ttH5hdvNO</v>
      </c>
      <c r="I135" s="44" t="b">
        <f>IF(Checklist48[[#This Row],[PIGUID]]="","",INDEX(PIs[NA Exempt],MATCH(Checklist48[[#This Row],[PIGUID]],PIs[GUID],0),1))</f>
        <v>0</v>
      </c>
      <c r="J135" s="44" t="str">
        <f>IF(Checklist48[[#This Row],[SGUID]]="",IF(Checklist48[[#This Row],[SSGUID]]="",IF(Checklist48[[#This Row],[PIGUID]]="","",INDEX(PIs[[Column1]:[SS]],MATCH(Checklist48[[#This Row],[PIGUID]],PIs[GUID],0),2)),INDEX(PIs[[Column1]:[SS]],MATCH(Checklist48[[#This Row],[SSGUID]],PIs[SSGUID],0),18)),INDEX(PIs[[Column1]:[SS]],MATCH(Checklist48[[#This Row],[SGUID]],PIs[SGUID],0),14))</f>
        <v>FO 07.04.04</v>
      </c>
      <c r="K135"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storage is able to retain and manage spillage.</v>
      </c>
      <c r="L135" s="44" t="str">
        <f>IF(Checklist48[[#This Row],[SGUID]]="",IF(Checklist48[[#This Row],[SSGUID]]="",INDEX(PIs[[Column1]:[SS]],MATCH(Checklist48[[#This Row],[PIGUID]],PIs[GUID],0),6),""),"")</f>
        <v>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v>
      </c>
      <c r="M135" s="44" t="str">
        <f>IF(Checklist48[[#This Row],[SSGUID]]="",IF(Checklist48[[#This Row],[PIGUID]]="","",INDEX(PIs[[Column1]:[SS]],MATCH(Checklist48[[#This Row],[PIGUID]],PIs[GUID],0),8)),"")</f>
        <v>Minor Must</v>
      </c>
      <c r="N135" s="67"/>
      <c r="O135" s="67"/>
      <c r="P135" s="67" t="str">
        <f>IF(Checklist48[[#This Row],[ifna]]="NA","",IF(Checklist48[[#This Row],[RelatedPQ]]=0,"",IF(Checklist48[[#This Row],[RelatedPQ]]="","",IF((INDEX(S2PQ_relational[],MATCH(Checklist48[[#This Row],[PIGUID&amp;NO]],S2PQ_relational[PIGUID &amp; "NO"],0),1))=Checklist48[[#This Row],[PIGUID]],"Not applicable",""))))</f>
        <v/>
      </c>
      <c r="Q135" s="44" t="str">
        <f>IF(Checklist48[[#This Row],[N/A]]="Not Applicable",INDEX(S2PQ[[Step 2 questions]:[Justification]],MATCH(Checklist48[[#This Row],[RelatedPQ]],S2PQ[S2PQGUID],0),3),"")</f>
        <v/>
      </c>
      <c r="R135" s="67"/>
      <c r="S135" s="74"/>
    </row>
    <row r="136" spans="2:19" s="43" customFormat="1" ht="92.5" customHeight="1" x14ac:dyDescent="0.35">
      <c r="B136" s="44"/>
      <c r="C136" s="44"/>
      <c r="D136" s="43">
        <f>IF(Checklist48[[#This Row],[SGUID]]="",IF(Checklist48[[#This Row],[SSGUID]]="",0,1),1)</f>
        <v>0</v>
      </c>
      <c r="E136" s="44" t="s">
        <v>447</v>
      </c>
      <c r="F136" s="44" t="str">
        <f>_xlfn.IFNA(Checklist48[[#This Row],[RelatedPQ]],"NA")</f>
        <v>NA</v>
      </c>
      <c r="G136" s="44" t="e">
        <f>IF(Checklist48[[#This Row],[PIGUID]]="","",INDEX(S2PQ_relational[],MATCH(Checklist48[[#This Row],[PIGUID&amp;NO]],S2PQ_relational[PIGUID &amp; "NO"],0),2))</f>
        <v>#N/A</v>
      </c>
      <c r="H136" s="44" t="str">
        <f>Checklist48[[#This Row],[PIGUID]]&amp;"NO"</f>
        <v>1NFjOpRSK9GSK6XEPeZpKuNO</v>
      </c>
      <c r="I136" s="44" t="b">
        <f>IF(Checklist48[[#This Row],[PIGUID]]="","",INDEX(PIs[NA Exempt],MATCH(Checklist48[[#This Row],[PIGUID]],PIs[GUID],0),1))</f>
        <v>0</v>
      </c>
      <c r="J136" s="44" t="str">
        <f>IF(Checklist48[[#This Row],[SGUID]]="",IF(Checklist48[[#This Row],[SSGUID]]="",IF(Checklist48[[#This Row],[PIGUID]]="","",INDEX(PIs[[Column1]:[SS]],MATCH(Checklist48[[#This Row],[PIGUID]],PIs[GUID],0),2)),INDEX(PIs[[Column1]:[SS]],MATCH(Checklist48[[#This Row],[SSGUID]],PIs[SSGUID],0),18)),INDEX(PIs[[Column1]:[SS]],MATCH(Checklist48[[#This Row],[SGUID]],PIs[SGUID],0),14))</f>
        <v>FO 07.04.05</v>
      </c>
      <c r="K136" s="44" t="str">
        <f>IF(Checklist48[[#This Row],[SGUID]]="",IF(Checklist48[[#This Row],[SSGUID]]="",IF(Checklist48[[#This Row],[PIGUID]]="","",INDEX(PIs[[Column1]:[SS]],MATCH(Checklist48[[#This Row],[PIGUID]],PIs[GUID],0),4)),INDEX(PIs[[Column1]:[Ssbody]],MATCH(Checklist48[[#This Row],[SSGUID]],PIs[SSGUID],0),19)),INDEX(PIs[[Column1]:[SS]],MATCH(Checklist48[[#This Row],[SGUID]],PIs[SGUID],0),15))</f>
        <v>The purchase and use of plant protection products (PPPs) are tracked at appropriate intervals.</v>
      </c>
      <c r="L136" s="44" t="str">
        <f>IF(Checklist48[[#This Row],[SGUID]]="",IF(Checklist48[[#This Row],[SSGUID]]="",INDEX(PIs[[Column1]:[SS]],MATCH(Checklist48[[#This Row],[PIGUID]],PIs[GUID],0),6),""),"")</f>
        <v>The stock inventory (type and amount of PPPs stored; number of units, e.g., bottles, is allowed) shall be updated within an appropriate interval (season, every two months, etc.) after there is movement of the stock (in and out). The stock update can be calculated by registration of supply (invoices or other records of incoming PPPs) and use (treatments/applications), but there shall be regular checks of the actual content to avoid deviations with calculations.</v>
      </c>
      <c r="M136" s="44" t="str">
        <f>IF(Checklist48[[#This Row],[SSGUID]]="",IF(Checklist48[[#This Row],[PIGUID]]="","",INDEX(PIs[[Column1]:[SS]],MATCH(Checklist48[[#This Row],[PIGUID]],PIs[GUID],0),8)),"")</f>
        <v>Minor Must</v>
      </c>
      <c r="N136" s="67"/>
      <c r="O136" s="67"/>
      <c r="P136" s="67" t="str">
        <f>IF(Checklist48[[#This Row],[ifna]]="NA","",IF(Checklist48[[#This Row],[RelatedPQ]]=0,"",IF(Checklist48[[#This Row],[RelatedPQ]]="","",IF((INDEX(S2PQ_relational[],MATCH(Checklist48[[#This Row],[PIGUID&amp;NO]],S2PQ_relational[PIGUID &amp; "NO"],0),1))=Checklist48[[#This Row],[PIGUID]],"Not applicable",""))))</f>
        <v/>
      </c>
      <c r="Q136" s="44" t="str">
        <f>IF(Checklist48[[#This Row],[N/A]]="Not Applicable",INDEX(S2PQ[[Step 2 questions]:[Justification]],MATCH(Checklist48[[#This Row],[RelatedPQ]],S2PQ[S2PQGUID],0),3),"")</f>
        <v/>
      </c>
      <c r="R136" s="67"/>
      <c r="S136" s="74"/>
    </row>
    <row r="137" spans="2:19" s="43" customFormat="1" ht="60" x14ac:dyDescent="0.35">
      <c r="B137" s="44"/>
      <c r="C137" s="44"/>
      <c r="D137" s="43">
        <f>IF(Checklist48[[#This Row],[SGUID]]="",IF(Checklist48[[#This Row],[SSGUID]]="",0,1),1)</f>
        <v>0</v>
      </c>
      <c r="E137" s="44" t="s">
        <v>651</v>
      </c>
      <c r="F137" s="44" t="str">
        <f>_xlfn.IFNA(Checklist48[[#This Row],[RelatedPQ]],"NA")</f>
        <v>NA</v>
      </c>
      <c r="G137" s="44" t="e">
        <f>IF(Checklist48[[#This Row],[PIGUID]]="","",INDEX(S2PQ_relational[],MATCH(Checklist48[[#This Row],[PIGUID&amp;NO]],S2PQ_relational[PIGUID &amp; "NO"],0),2))</f>
        <v>#N/A</v>
      </c>
      <c r="H137" s="44" t="str">
        <f>Checklist48[[#This Row],[PIGUID]]&amp;"NO"</f>
        <v>6B5jWeiOj96PjZqovnrt33NO</v>
      </c>
      <c r="I137" s="44" t="b">
        <f>IF(Checklist48[[#This Row],[PIGUID]]="","",INDEX(PIs[NA Exempt],MATCH(Checklist48[[#This Row],[PIGUID]],PIs[GUID],0),1))</f>
        <v>0</v>
      </c>
      <c r="J137" s="44" t="str">
        <f>IF(Checklist48[[#This Row],[SGUID]]="",IF(Checklist48[[#This Row],[SSGUID]]="",IF(Checklist48[[#This Row],[PIGUID]]="","",INDEX(PIs[[Column1]:[SS]],MATCH(Checklist48[[#This Row],[PIGUID]],PIs[GUID],0),2)),INDEX(PIs[[Column1]:[SS]],MATCH(Checklist48[[#This Row],[SSGUID]],PIs[SSGUID],0),18)),INDEX(PIs[[Column1]:[SS]],MATCH(Checklist48[[#This Row],[SGUID]],PIs[SGUID],0),14))</f>
        <v>FO 07.04.06</v>
      </c>
      <c r="K137" s="44" t="str">
        <f>IF(Checklist48[[#This Row],[SGUID]]="",IF(Checklist48[[#This Row],[SSGUID]]="",IF(Checklist48[[#This Row],[PIGUID]]="","",INDEX(PIs[[Column1]:[SS]],MATCH(Checklist48[[#This Row],[PIGUID]],PIs[GUID],0),4)),INDEX(PIs[[Column1]:[Ssbody]],MATCH(Checklist48[[#This Row],[SSGUID]],PIs[SSGUID],0),19)),INDEX(PIs[[Column1]:[SS]],MATCH(Checklist48[[#This Row],[SGUID]],PIs[SGUID],0),15))</f>
        <v>An accident procedure is available near the plant protection product (PPP)/chemical storage.</v>
      </c>
      <c r="L137" s="44" t="str">
        <f>IF(Checklist48[[#This Row],[SGUID]]="",IF(Checklist48[[#This Row],[SSGUID]]="",INDEX(PIs[[Column1]:[SS]],MATCH(Checklist48[[#This Row],[PIGUID]],PIs[GUID],0),6),""),"")</f>
        <v>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v>
      </c>
      <c r="M137" s="44" t="str">
        <f>IF(Checklist48[[#This Row],[SSGUID]]="",IF(Checklist48[[#This Row],[PIGUID]]="","",INDEX(PIs[[Column1]:[SS]],MATCH(Checklist48[[#This Row],[PIGUID]],PIs[GUID],0),8)),"")</f>
        <v>Minor Must</v>
      </c>
      <c r="N137" s="67"/>
      <c r="O137" s="67"/>
      <c r="P137" s="67" t="str">
        <f>IF(Checklist48[[#This Row],[ifna]]="NA","",IF(Checklist48[[#This Row],[RelatedPQ]]=0,"",IF(Checklist48[[#This Row],[RelatedPQ]]="","",IF((INDEX(S2PQ_relational[],MATCH(Checklist48[[#This Row],[PIGUID&amp;NO]],S2PQ_relational[PIGUID &amp; "NO"],0),1))=Checklist48[[#This Row],[PIGUID]],"Not applicable",""))))</f>
        <v/>
      </c>
      <c r="Q137" s="44" t="str">
        <f>IF(Checklist48[[#This Row],[N/A]]="Not Applicable",INDEX(S2PQ[[Step 2 questions]:[Justification]],MATCH(Checklist48[[#This Row],[RelatedPQ]],S2PQ[S2PQGUID],0),3),"")</f>
        <v/>
      </c>
      <c r="R137" s="67"/>
      <c r="S137" s="74"/>
    </row>
    <row r="138" spans="2:19" s="43" customFormat="1" ht="40" x14ac:dyDescent="0.35">
      <c r="B138" s="44"/>
      <c r="C138" s="44"/>
      <c r="D138" s="43">
        <f>IF(Checklist48[[#This Row],[SGUID]]="",IF(Checklist48[[#This Row],[SSGUID]]="",0,1),1)</f>
        <v>0</v>
      </c>
      <c r="E138" s="44" t="s">
        <v>682</v>
      </c>
      <c r="F138" s="44" t="str">
        <f>_xlfn.IFNA(Checklist48[[#This Row],[RelatedPQ]],"NA")</f>
        <v>NA</v>
      </c>
      <c r="G138" s="44" t="e">
        <f>IF(Checklist48[[#This Row],[PIGUID]]="","",INDEX(S2PQ_relational[],MATCH(Checklist48[[#This Row],[PIGUID&amp;NO]],S2PQ_relational[PIGUID &amp; "NO"],0),2))</f>
        <v>#N/A</v>
      </c>
      <c r="H138" s="44" t="str">
        <f>Checklist48[[#This Row],[PIGUID]]&amp;"NO"</f>
        <v>5g8L8Yv6zcuFjeWVlU8YiLNO</v>
      </c>
      <c r="I138" s="44" t="b">
        <f>IF(Checklist48[[#This Row],[PIGUID]]="","",INDEX(PIs[NA Exempt],MATCH(Checklist48[[#This Row],[PIGUID]],PIs[GUID],0),1))</f>
        <v>0</v>
      </c>
      <c r="J138" s="44" t="str">
        <f>IF(Checklist48[[#This Row],[SGUID]]="",IF(Checklist48[[#This Row],[SSGUID]]="",IF(Checklist48[[#This Row],[PIGUID]]="","",INDEX(PIs[[Column1]:[SS]],MATCH(Checklist48[[#This Row],[PIGUID]],PIs[GUID],0),2)),INDEX(PIs[[Column1]:[SS]],MATCH(Checklist48[[#This Row],[SSGUID]],PIs[SSGUID],0),18)),INDEX(PIs[[Column1]:[SS]],MATCH(Checklist48[[#This Row],[SGUID]],PIs[SGUID],0),14))</f>
        <v>FO 07.04.07</v>
      </c>
      <c r="K138" s="44" t="str">
        <f>IF(Checklist48[[#This Row],[SGUID]]="",IF(Checklist48[[#This Row],[SSGUID]]="",IF(Checklist48[[#This Row],[PIGUID]]="","",INDEX(PIs[[Column1]:[SS]],MATCH(Checklist48[[#This Row],[PIGUID]],PIs[GUID],0),4)),INDEX(PIs[[Column1]:[Ssbody]],MATCH(Checklist48[[#This Row],[SSGUID]],PIs[SSGUID],0),19)),INDEX(PIs[[Column1]:[SS]],MATCH(Checklist48[[#This Row],[SGUID]],PIs[SGUID],0),15))</f>
        <v>Facilities are available to deal with operator contamination.</v>
      </c>
      <c r="L138" s="44" t="str">
        <f>IF(Checklist48[[#This Row],[SGUID]]="",IF(Checklist48[[#This Row],[SSGUID]]="",INDEX(PIs[[Column1]:[SS]],MATCH(Checklist48[[#This Row],[PIGUID]],PIs[GUID],0),6),""),"")</f>
        <v>All plant protection product (PPP)/chemical storage and filling/mixing areas present on the farm shall have eyewash amenities, a source of clean water near the work area, and a first aid kit containing the relevant first aid material.</v>
      </c>
      <c r="M138" s="44" t="str">
        <f>IF(Checklist48[[#This Row],[SSGUID]]="",IF(Checklist48[[#This Row],[PIGUID]]="","",INDEX(PIs[[Column1]:[SS]],MATCH(Checklist48[[#This Row],[PIGUID]],PIs[GUID],0),8)),"")</f>
        <v>Minor Must</v>
      </c>
      <c r="N138" s="67"/>
      <c r="O138" s="67"/>
      <c r="P138" s="67" t="str">
        <f>IF(Checklist48[[#This Row],[ifna]]="NA","",IF(Checklist48[[#This Row],[RelatedPQ]]=0,"",IF(Checklist48[[#This Row],[RelatedPQ]]="","",IF((INDEX(S2PQ_relational[],MATCH(Checklist48[[#This Row],[PIGUID&amp;NO]],S2PQ_relational[PIGUID &amp; "NO"],0),1))=Checklist48[[#This Row],[PIGUID]],"Not applicable",""))))</f>
        <v/>
      </c>
      <c r="Q138" s="44" t="str">
        <f>IF(Checklist48[[#This Row],[N/A]]="Not Applicable",INDEX(S2PQ[[Step 2 questions]:[Justification]],MATCH(Checklist48[[#This Row],[RelatedPQ]],S2PQ[S2PQGUID],0),3),"")</f>
        <v/>
      </c>
      <c r="R138" s="67"/>
      <c r="S138" s="74"/>
    </row>
    <row r="139" spans="2:19" s="43" customFormat="1" ht="30" x14ac:dyDescent="0.35">
      <c r="B139" s="44"/>
      <c r="C139" s="44" t="s">
        <v>66</v>
      </c>
      <c r="D139" s="43">
        <f>IF(Checklist48[[#This Row],[SGUID]]="",IF(Checklist48[[#This Row],[SSGUID]]="",0,1),1)</f>
        <v>1</v>
      </c>
      <c r="E139" s="44"/>
      <c r="F139" s="44" t="str">
        <f>_xlfn.IFNA(Checklist48[[#This Row],[RelatedPQ]],"NA")</f>
        <v/>
      </c>
      <c r="G139" s="44" t="str">
        <f>IF(Checklist48[[#This Row],[PIGUID]]="","",INDEX(S2PQ_relational[],MATCH(Checklist48[[#This Row],[PIGUID&amp;NO]],S2PQ_relational[PIGUID &amp; "NO"],0),2))</f>
        <v/>
      </c>
      <c r="H139" s="44" t="str">
        <f>Checklist48[[#This Row],[PIGUID]]&amp;"NO"</f>
        <v>NO</v>
      </c>
      <c r="I139" s="44" t="str">
        <f>IF(Checklist48[[#This Row],[PIGUID]]="","",INDEX(PIs[NA Exempt],MATCH(Checklist48[[#This Row],[PIGUID]],PIs[GUID],0),1))</f>
        <v/>
      </c>
      <c r="J139" s="44" t="str">
        <f>IF(Checklist48[[#This Row],[SGUID]]="",IF(Checklist48[[#This Row],[SSGUID]]="",IF(Checklist48[[#This Row],[PIGUID]]="","",INDEX(PIs[[Column1]:[SS]],MATCH(Checklist48[[#This Row],[PIGUID]],PIs[GUID],0),2)),INDEX(PIs[[Column1]:[SS]],MATCH(Checklist48[[#This Row],[SSGUID]],PIs[SSGUID],0),18)),INDEX(PIs[[Column1]:[SS]],MATCH(Checklist48[[#This Row],[SGUID]],PIs[SGUID],0),14))</f>
        <v>FO 07.05 Plant protection product handling</v>
      </c>
      <c r="K13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39" s="44" t="str">
        <f>IF(Checklist48[[#This Row],[SGUID]]="",IF(Checklist48[[#This Row],[SSGUID]]="",INDEX(PIs[[Column1]:[SS]],MATCH(Checklist48[[#This Row],[PIGUID]],PIs[GUID],0),6),""),"")</f>
        <v/>
      </c>
      <c r="M139" s="44" t="str">
        <f>IF(Checklist48[[#This Row],[SSGUID]]="",IF(Checklist48[[#This Row],[PIGUID]]="","",INDEX(PIs[[Column1]:[SS]],MATCH(Checklist48[[#This Row],[PIGUID]],PIs[GUID],0),8)),"")</f>
        <v/>
      </c>
      <c r="N139" s="67"/>
      <c r="O139" s="67"/>
      <c r="P139" s="67" t="str">
        <f>IF(Checklist48[[#This Row],[ifna]]="NA","",IF(Checklist48[[#This Row],[RelatedPQ]]=0,"",IF(Checklist48[[#This Row],[RelatedPQ]]="","",IF((INDEX(S2PQ_relational[],MATCH(Checklist48[[#This Row],[PIGUID&amp;NO]],S2PQ_relational[PIGUID &amp; "NO"],0),1))=Checklist48[[#This Row],[PIGUID]],"Not applicable",""))))</f>
        <v/>
      </c>
      <c r="Q139" s="44" t="str">
        <f>IF(Checklist48[[#This Row],[N/A]]="Not Applicable",INDEX(S2PQ[[Step 2 questions]:[Justification]],MATCH(Checklist48[[#This Row],[RelatedPQ]],S2PQ[S2PQGUID],0),3),"")</f>
        <v/>
      </c>
      <c r="R139" s="67"/>
      <c r="S139" s="74"/>
    </row>
    <row r="140" spans="2:19" s="43" customFormat="1" ht="110" x14ac:dyDescent="0.35">
      <c r="B140" s="44"/>
      <c r="C140" s="44"/>
      <c r="D140" s="43">
        <f>IF(Checklist48[[#This Row],[SGUID]]="",IF(Checklist48[[#This Row],[SSGUID]]="",0,1),1)</f>
        <v>0</v>
      </c>
      <c r="E140" s="44" t="s">
        <v>59</v>
      </c>
      <c r="F140" s="44" t="str">
        <f>_xlfn.IFNA(Checklist48[[#This Row],[RelatedPQ]],"NA")</f>
        <v>NA</v>
      </c>
      <c r="G140" s="44" t="e">
        <f>IF(Checklist48[[#This Row],[PIGUID]]="","",INDEX(S2PQ_relational[],MATCH(Checklist48[[#This Row],[PIGUID&amp;NO]],S2PQ_relational[PIGUID &amp; "NO"],0),2))</f>
        <v>#N/A</v>
      </c>
      <c r="H140" s="44" t="str">
        <f>Checklist48[[#This Row],[PIGUID]]&amp;"NO"</f>
        <v>3F5wfmk1zAArbWYWlPKu9RNO</v>
      </c>
      <c r="I140" s="44" t="b">
        <f>IF(Checklist48[[#This Row],[PIGUID]]="","",INDEX(PIs[NA Exempt],MATCH(Checklist48[[#This Row],[PIGUID]],PIs[GUID],0),1))</f>
        <v>0</v>
      </c>
      <c r="J140" s="44" t="str">
        <f>IF(Checklist48[[#This Row],[SGUID]]="",IF(Checklist48[[#This Row],[SSGUID]]="",IF(Checklist48[[#This Row],[PIGUID]]="","",INDEX(PIs[[Column1]:[SS]],MATCH(Checklist48[[#This Row],[PIGUID]],PIs[GUID],0),2)),INDEX(PIs[[Column1]:[SS]],MATCH(Checklist48[[#This Row],[SSGUID]],PIs[SSGUID],0),18)),INDEX(PIs[[Column1]:[SS]],MATCH(Checklist48[[#This Row],[SGUID]],PIs[SGUID],0),14))</f>
        <v>FO 07.05.01</v>
      </c>
      <c r="K140" s="44" t="str">
        <f>IF(Checklist48[[#This Row],[SGUID]]="",IF(Checklist48[[#This Row],[SSGUID]]="",IF(Checklist48[[#This Row],[PIGUID]]="","",INDEX(PIs[[Column1]:[SS]],MATCH(Checklist48[[#This Row],[PIGUID]],PIs[GUID],0),4)),INDEX(PIs[[Column1]:[Ssbody]],MATCH(Checklist48[[#This Row],[SSGUID]],PIs[SSGUID],0),19)),INDEX(PIs[[Column1]:[SS]],MATCH(Checklist48[[#This Row],[SGUID]],PIs[SGUID],0),15))</f>
        <v>Access to health checks is available to workers with exposure to applicable plant protection products (PPPs) according to the risk assessment or exposure and toxicity of products.</v>
      </c>
      <c r="L140" s="44" t="str">
        <f>IF(Checklist48[[#This Row],[SGUID]]="",IF(Checklist48[[#This Row],[SSGUID]]="",INDEX(PIs[[Column1]:[SS]],MATCH(Checklist48[[#This Row],[PIGUID]],PIs[GUID],0),6),""),"")</f>
        <v>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v>
      </c>
      <c r="M140" s="44" t="str">
        <f>IF(Checklist48[[#This Row],[SSGUID]]="",IF(Checklist48[[#This Row],[PIGUID]]="","",INDEX(PIs[[Column1]:[SS]],MATCH(Checklist48[[#This Row],[PIGUID]],PIs[GUID],0),8)),"")</f>
        <v>Major Must</v>
      </c>
      <c r="N140" s="67"/>
      <c r="O140" s="67"/>
      <c r="P140" s="67" t="str">
        <f>IF(Checklist48[[#This Row],[ifna]]="NA","",IF(Checklist48[[#This Row],[RelatedPQ]]=0,"",IF(Checklist48[[#This Row],[RelatedPQ]]="","",IF((INDEX(S2PQ_relational[],MATCH(Checklist48[[#This Row],[PIGUID&amp;NO]],S2PQ_relational[PIGUID &amp; "NO"],0),1))=Checklist48[[#This Row],[PIGUID]],"Not applicable",""))))</f>
        <v/>
      </c>
      <c r="Q140" s="44" t="str">
        <f>IF(Checklist48[[#This Row],[N/A]]="Not Applicable",INDEX(S2PQ[[Step 2 questions]:[Justification]],MATCH(Checklist48[[#This Row],[RelatedPQ]],S2PQ[S2PQGUID],0),3),"")</f>
        <v/>
      </c>
      <c r="R140" s="67"/>
      <c r="S140" s="74"/>
    </row>
    <row r="141" spans="2:19" s="43" customFormat="1" ht="116.5" customHeight="1" x14ac:dyDescent="0.35">
      <c r="B141" s="44"/>
      <c r="C141" s="44"/>
      <c r="D141" s="43">
        <f>IF(Checklist48[[#This Row],[SGUID]]="",IF(Checklist48[[#This Row],[SSGUID]]="",0,1),1)</f>
        <v>0</v>
      </c>
      <c r="E141" s="44" t="s">
        <v>657</v>
      </c>
      <c r="F141" s="44" t="str">
        <f>_xlfn.IFNA(Checklist48[[#This Row],[RelatedPQ]],"NA")</f>
        <v>NA</v>
      </c>
      <c r="G141" s="44" t="e">
        <f>IF(Checklist48[[#This Row],[PIGUID]]="","",INDEX(S2PQ_relational[],MATCH(Checklist48[[#This Row],[PIGUID&amp;NO]],S2PQ_relational[PIGUID &amp; "NO"],0),2))</f>
        <v>#N/A</v>
      </c>
      <c r="H141" s="44" t="str">
        <f>Checklist48[[#This Row],[PIGUID]]&amp;"NO"</f>
        <v>3ebLYGBPEs54Qayv6G7dKBNO</v>
      </c>
      <c r="I141" s="44" t="b">
        <f>IF(Checklist48[[#This Row],[PIGUID]]="","",INDEX(PIs[NA Exempt],MATCH(Checklist48[[#This Row],[PIGUID]],PIs[GUID],0),1))</f>
        <v>0</v>
      </c>
      <c r="J141" s="44" t="str">
        <f>IF(Checklist48[[#This Row],[SGUID]]="",IF(Checklist48[[#This Row],[SSGUID]]="",IF(Checklist48[[#This Row],[PIGUID]]="","",INDEX(PIs[[Column1]:[SS]],MATCH(Checklist48[[#This Row],[PIGUID]],PIs[GUID],0),2)),INDEX(PIs[[Column1]:[SS]],MATCH(Checklist48[[#This Row],[SSGUID]],PIs[SSGUID],0),18)),INDEX(PIs[[Column1]:[SS]],MATCH(Checklist48[[#This Row],[SGUID]],PIs[SGUID],0),14))</f>
        <v>FO 07.05.02</v>
      </c>
      <c r="K141" s="44" t="str">
        <f>IF(Checklist48[[#This Row],[SGUID]]="",IF(Checklist48[[#This Row],[SSGUID]]="",IF(Checklist48[[#This Row],[PIGUID]]="","",INDEX(PIs[[Column1]:[SS]],MATCH(Checklist48[[#This Row],[PIGUID]],PIs[GUID],0),4)),INDEX(PIs[[Column1]:[Ssbody]],MATCH(Checklist48[[#This Row],[SSGUID]],PIs[SSGUID],0),19)),INDEX(PIs[[Column1]:[SS]],MATCH(Checklist48[[#This Row],[SGUID]],PIs[SGUID],0),15))</f>
        <v>The farm has documented procedures addressing re-entry times after plant protection product (PPP) application.</v>
      </c>
      <c r="L141" s="44" t="str">
        <f>IF(Checklist48[[#This Row],[SGUID]]="",IF(Checklist48[[#This Row],[SSGUID]]="",INDEX(PIs[[Column1]:[SS]],MATCH(Checklist48[[#This Row],[PIGUID]],PIs[GUID],0),6),""),"")</f>
        <v>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e.g., underage or pregnant/lactating workers.
Where no re-entry period is stated, re-entry shall not be allowed until the chemical have dried on the crop.</v>
      </c>
      <c r="M141" s="44" t="str">
        <f>IF(Checklist48[[#This Row],[SSGUID]]="",IF(Checklist48[[#This Row],[PIGUID]]="","",INDEX(PIs[[Column1]:[SS]],MATCH(Checklist48[[#This Row],[PIGUID]],PIs[GUID],0),8)),"")</f>
        <v>Major Must</v>
      </c>
      <c r="N141" s="67"/>
      <c r="O141" s="67"/>
      <c r="P141" s="67" t="str">
        <f>IF(Checklist48[[#This Row],[ifna]]="NA","",IF(Checklist48[[#This Row],[RelatedPQ]]=0,"",IF(Checklist48[[#This Row],[RelatedPQ]]="","",IF((INDEX(S2PQ_relational[],MATCH(Checklist48[[#This Row],[PIGUID&amp;NO]],S2PQ_relational[PIGUID &amp; "NO"],0),1))=Checklist48[[#This Row],[PIGUID]],"Not applicable",""))))</f>
        <v/>
      </c>
      <c r="Q141" s="44" t="str">
        <f>IF(Checklist48[[#This Row],[N/A]]="Not Applicable",INDEX(S2PQ[[Step 2 questions]:[Justification]],MATCH(Checklist48[[#This Row],[RelatedPQ]],S2PQ[S2PQGUID],0),3),"")</f>
        <v/>
      </c>
      <c r="R141" s="67"/>
      <c r="S141" s="74"/>
    </row>
    <row r="142" spans="2:19" s="43" customFormat="1" ht="44.5" customHeight="1" x14ac:dyDescent="0.35">
      <c r="B142" s="44"/>
      <c r="C142" s="44"/>
      <c r="D142" s="43">
        <f>IF(Checklist48[[#This Row],[SGUID]]="",IF(Checklist48[[#This Row],[SSGUID]]="",0,1),1)</f>
        <v>0</v>
      </c>
      <c r="E142" s="44" t="s">
        <v>639</v>
      </c>
      <c r="F142" s="44" t="str">
        <f>_xlfn.IFNA(Checklist48[[#This Row],[RelatedPQ]],"NA")</f>
        <v>NA</v>
      </c>
      <c r="G142" s="44" t="e">
        <f>IF(Checklist48[[#This Row],[PIGUID]]="","",INDEX(S2PQ_relational[],MATCH(Checklist48[[#This Row],[PIGUID&amp;NO]],S2PQ_relational[PIGUID &amp; "NO"],0),2))</f>
        <v>#N/A</v>
      </c>
      <c r="H142" s="44" t="str">
        <f>Checklist48[[#This Row],[PIGUID]]&amp;"NO"</f>
        <v>5gpVd4rImtHIyfVoyqcNVONO</v>
      </c>
      <c r="I142" s="44" t="b">
        <f>IF(Checklist48[[#This Row],[PIGUID]]="","",INDEX(PIs[NA Exempt],MATCH(Checklist48[[#This Row],[PIGUID]],PIs[GUID],0),1))</f>
        <v>0</v>
      </c>
      <c r="J142" s="44" t="str">
        <f>IF(Checklist48[[#This Row],[SGUID]]="",IF(Checklist48[[#This Row],[SSGUID]]="",IF(Checklist48[[#This Row],[PIGUID]]="","",INDEX(PIs[[Column1]:[SS]],MATCH(Checklist48[[#This Row],[PIGUID]],PIs[GUID],0),2)),INDEX(PIs[[Column1]:[SS]],MATCH(Checklist48[[#This Row],[SSGUID]],PIs[SSGUID],0),18)),INDEX(PIs[[Column1]:[SS]],MATCH(Checklist48[[#This Row],[SGUID]],PIs[SGUID],0),14))</f>
        <v>FO 07.05.03</v>
      </c>
      <c r="K142"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are transported between production sites in a safe and secure manner.</v>
      </c>
      <c r="L142" s="44" t="str">
        <f>IF(Checklist48[[#This Row],[SGUID]]="",IF(Checklist48[[#This Row],[SSGUID]]="",INDEX(PIs[[Column1]:[SS]],MATCH(Checklist48[[#This Row],[PIGUID]],PIs[GUID],0),6),""),"")</f>
        <v>The producer shall ensure that the PPPs are transported in a way that mitigates risk to the environment or the health of the worker(s) and shall follow best industry practices.</v>
      </c>
      <c r="M142" s="44" t="str">
        <f>IF(Checklist48[[#This Row],[SSGUID]]="",IF(Checklist48[[#This Row],[PIGUID]]="","",INDEX(PIs[[Column1]:[SS]],MATCH(Checklist48[[#This Row],[PIGUID]],PIs[GUID],0),8)),"")</f>
        <v>Minor Must</v>
      </c>
      <c r="N142" s="67"/>
      <c r="O142" s="67"/>
      <c r="P142" s="67" t="str">
        <f>IF(Checklist48[[#This Row],[ifna]]="NA","",IF(Checklist48[[#This Row],[RelatedPQ]]=0,"",IF(Checklist48[[#This Row],[RelatedPQ]]="","",IF((INDEX(S2PQ_relational[],MATCH(Checklist48[[#This Row],[PIGUID&amp;NO]],S2PQ_relational[PIGUID &amp; "NO"],0),1))=Checklist48[[#This Row],[PIGUID]],"Not applicable",""))))</f>
        <v/>
      </c>
      <c r="Q142" s="44" t="str">
        <f>IF(Checklist48[[#This Row],[N/A]]="Not Applicable",INDEX(S2PQ[[Step 2 questions]:[Justification]],MATCH(Checklist48[[#This Row],[RelatedPQ]],S2PQ[S2PQGUID],0),3),"")</f>
        <v/>
      </c>
      <c r="R142" s="67"/>
      <c r="S142" s="74"/>
    </row>
    <row r="143" spans="2:19" s="43" customFormat="1" ht="30" x14ac:dyDescent="0.35">
      <c r="B143" s="44"/>
      <c r="C143" s="44"/>
      <c r="D143" s="43">
        <f>IF(Checklist48[[#This Row],[SGUID]]="",IF(Checklist48[[#This Row],[SSGUID]]="",0,1),1)</f>
        <v>0</v>
      </c>
      <c r="E143" s="44" t="s">
        <v>645</v>
      </c>
      <c r="F143" s="44" t="str">
        <f>_xlfn.IFNA(Checklist48[[#This Row],[RelatedPQ]],"NA")</f>
        <v>NA</v>
      </c>
      <c r="G143" s="44" t="e">
        <f>IF(Checklist48[[#This Row],[PIGUID]]="","",INDEX(S2PQ_relational[],MATCH(Checklist48[[#This Row],[PIGUID&amp;NO]],S2PQ_relational[PIGUID &amp; "NO"],0),2))</f>
        <v>#N/A</v>
      </c>
      <c r="H143" s="44" t="str">
        <f>Checklist48[[#This Row],[PIGUID]]&amp;"NO"</f>
        <v>6GD9zqi1cCUgRFhygYCirxNO</v>
      </c>
      <c r="I143" s="44" t="b">
        <f>IF(Checklist48[[#This Row],[PIGUID]]="","",INDEX(PIs[NA Exempt],MATCH(Checklist48[[#This Row],[PIGUID]],PIs[GUID],0),1))</f>
        <v>0</v>
      </c>
      <c r="J143" s="44" t="str">
        <f>IF(Checklist48[[#This Row],[SGUID]]="",IF(Checklist48[[#This Row],[SSGUID]]="",IF(Checklist48[[#This Row],[PIGUID]]="","",INDEX(PIs[[Column1]:[SS]],MATCH(Checklist48[[#This Row],[PIGUID]],PIs[GUID],0),2)),INDEX(PIs[[Column1]:[SS]],MATCH(Checklist48[[#This Row],[SSGUID]],PIs[SSGUID],0),18)),INDEX(PIs[[Column1]:[SS]],MATCH(Checklist48[[#This Row],[SGUID]],PIs[SGUID],0),14))</f>
        <v>FO 07.05.04</v>
      </c>
      <c r="K143"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are mixed and handled according to label requirements.</v>
      </c>
      <c r="L143" s="44" t="str">
        <f>IF(Checklist48[[#This Row],[SGUID]]="",IF(Checklist48[[#This Row],[SSGUID]]="",INDEX(PIs[[Column1]:[SS]],MATCH(Checklist48[[#This Row],[PIGUID]],PIs[GUID],0),6),""),"")</f>
        <v>Appropriate measuring equipment shall be adequate for mixing PPPs, and the correct handling and filling procedures shall be followed.</v>
      </c>
      <c r="M143" s="44" t="str">
        <f>IF(Checklist48[[#This Row],[SSGUID]]="",IF(Checklist48[[#This Row],[PIGUID]]="","",INDEX(PIs[[Column1]:[SS]],MATCH(Checklist48[[#This Row],[PIGUID]],PIs[GUID],0),8)),"")</f>
        <v>Major Must</v>
      </c>
      <c r="N143" s="67"/>
      <c r="O143" s="67"/>
      <c r="P143" s="67" t="str">
        <f>IF(Checklist48[[#This Row],[ifna]]="NA","",IF(Checklist48[[#This Row],[RelatedPQ]]=0,"",IF(Checklist48[[#This Row],[RelatedPQ]]="","",IF((INDEX(S2PQ_relational[],MATCH(Checklist48[[#This Row],[PIGUID&amp;NO]],S2PQ_relational[PIGUID &amp; "NO"],0),1))=Checklist48[[#This Row],[PIGUID]],"Not applicable",""))))</f>
        <v/>
      </c>
      <c r="Q143" s="44" t="str">
        <f>IF(Checklist48[[#This Row],[N/A]]="Not Applicable",INDEX(S2PQ[[Step 2 questions]:[Justification]],MATCH(Checklist48[[#This Row],[RelatedPQ]],S2PQ[S2PQGUID],0),3),"")</f>
        <v/>
      </c>
      <c r="R143" s="67"/>
      <c r="S143" s="74"/>
    </row>
    <row r="144" spans="2:19" s="43" customFormat="1" ht="40" x14ac:dyDescent="0.35">
      <c r="B144" s="44"/>
      <c r="C144" s="44" t="s">
        <v>115</v>
      </c>
      <c r="D144" s="43">
        <f>IF(Checklist48[[#This Row],[SGUID]]="",IF(Checklist48[[#This Row],[SSGUID]]="",0,1),1)</f>
        <v>1</v>
      </c>
      <c r="E144" s="44"/>
      <c r="F144" s="44" t="str">
        <f>_xlfn.IFNA(Checklist48[[#This Row],[RelatedPQ]],"NA")</f>
        <v/>
      </c>
      <c r="G144" s="44" t="str">
        <f>IF(Checklist48[[#This Row],[PIGUID]]="","",INDEX(S2PQ_relational[],MATCH(Checklist48[[#This Row],[PIGUID&amp;NO]],S2PQ_relational[PIGUID &amp; "NO"],0),2))</f>
        <v/>
      </c>
      <c r="H144" s="44" t="str">
        <f>Checklist48[[#This Row],[PIGUID]]&amp;"NO"</f>
        <v>NO</v>
      </c>
      <c r="I144" s="44" t="str">
        <f>IF(Checklist48[[#This Row],[PIGUID]]="","",INDEX(PIs[NA Exempt],MATCH(Checklist48[[#This Row],[PIGUID]],PIs[GUID],0),1))</f>
        <v/>
      </c>
      <c r="J144" s="44" t="str">
        <f>IF(Checklist48[[#This Row],[SGUID]]="",IF(Checklist48[[#This Row],[SSGUID]]="",IF(Checklist48[[#This Row],[PIGUID]]="","",INDEX(PIs[[Column1]:[SS]],MATCH(Checklist48[[#This Row],[PIGUID]],PIs[GUID],0),2)),INDEX(PIs[[Column1]:[SS]],MATCH(Checklist48[[#This Row],[SSGUID]],PIs[SSGUID],0),18)),INDEX(PIs[[Column1]:[SS]],MATCH(Checklist48[[#This Row],[SGUID]],PIs[SGUID],0),14))</f>
        <v>FO 07.06 Empty plant protection product containers</v>
      </c>
      <c r="K144" s="44" t="str">
        <f>IF(Checklist48[[#This Row],[SGUID]]="",IF(Checklist48[[#This Row],[SSGUID]]="",IF(Checklist48[[#This Row],[PIGUID]]="","",INDEX(PIs[[Column1]:[SS]],MATCH(Checklist48[[#This Row],[PIGUID]],PIs[GUID],0),4)),INDEX(PIs[[Column1]:[Ssbody]],MATCH(Checklist48[[#This Row],[SSGUID]],PIs[SSGUID],0),19)),INDEX(PIs[[Column1]:[SS]],MATCH(Checklist48[[#This Row],[SGUID]],PIs[SGUID],0),15))</f>
        <v>-</v>
      </c>
      <c r="L144" s="44" t="str">
        <f>IF(Checklist48[[#This Row],[SGUID]]="",IF(Checklist48[[#This Row],[SSGUID]]="",INDEX(PIs[[Column1]:[SS]],MATCH(Checklist48[[#This Row],[PIGUID]],PIs[GUID],0),6),""),"")</f>
        <v/>
      </c>
      <c r="M144" s="44" t="str">
        <f>IF(Checklist48[[#This Row],[SSGUID]]="",IF(Checklist48[[#This Row],[PIGUID]]="","",INDEX(PIs[[Column1]:[SS]],MATCH(Checklist48[[#This Row],[PIGUID]],PIs[GUID],0),8)),"")</f>
        <v/>
      </c>
      <c r="N144" s="67"/>
      <c r="O144" s="67"/>
      <c r="P144" s="67" t="str">
        <f>IF(Checklist48[[#This Row],[ifna]]="NA","",IF(Checklist48[[#This Row],[RelatedPQ]]=0,"",IF(Checklist48[[#This Row],[RelatedPQ]]="","",IF((INDEX(S2PQ_relational[],MATCH(Checklist48[[#This Row],[PIGUID&amp;NO]],S2PQ_relational[PIGUID &amp; "NO"],0),1))=Checklist48[[#This Row],[PIGUID]],"Not applicable",""))))</f>
        <v/>
      </c>
      <c r="Q144" s="44" t="str">
        <f>IF(Checklist48[[#This Row],[N/A]]="Not Applicable",INDEX(S2PQ[[Step 2 questions]:[Justification]],MATCH(Checklist48[[#This Row],[RelatedPQ]],S2PQ[S2PQGUID],0),3),"")</f>
        <v/>
      </c>
      <c r="R144" s="67"/>
      <c r="S144" s="74"/>
    </row>
    <row r="145" spans="2:19" s="43" customFormat="1" ht="110" x14ac:dyDescent="0.35">
      <c r="B145" s="44"/>
      <c r="C145" s="44"/>
      <c r="D145" s="43">
        <f>IF(Checklist48[[#This Row],[SGUID]]="",IF(Checklist48[[#This Row],[SSGUID]]="",0,1),1)</f>
        <v>0</v>
      </c>
      <c r="E145" s="44" t="s">
        <v>255</v>
      </c>
      <c r="F145" s="44" t="str">
        <f>_xlfn.IFNA(Checklist48[[#This Row],[RelatedPQ]],"NA")</f>
        <v>NA</v>
      </c>
      <c r="G145" s="44" t="e">
        <f>IF(Checklist48[[#This Row],[PIGUID]]="","",INDEX(S2PQ_relational[],MATCH(Checklist48[[#This Row],[PIGUID&amp;NO]],S2PQ_relational[PIGUID &amp; "NO"],0),2))</f>
        <v>#N/A</v>
      </c>
      <c r="H145" s="44" t="str">
        <f>Checklist48[[#This Row],[PIGUID]]&amp;"NO"</f>
        <v>6WR3u7wtuJvfHf6Z9rNIgNO</v>
      </c>
      <c r="I145" s="44" t="b">
        <f>IF(Checklist48[[#This Row],[PIGUID]]="","",INDEX(PIs[NA Exempt],MATCH(Checklist48[[#This Row],[PIGUID]],PIs[GUID],0),1))</f>
        <v>0</v>
      </c>
      <c r="J145" s="44" t="str">
        <f>IF(Checklist48[[#This Row],[SGUID]]="",IF(Checklist48[[#This Row],[SSGUID]]="",IF(Checklist48[[#This Row],[PIGUID]]="","",INDEX(PIs[[Column1]:[SS]],MATCH(Checklist48[[#This Row],[PIGUID]],PIs[GUID],0),2)),INDEX(PIs[[Column1]:[SS]],MATCH(Checklist48[[#This Row],[SSGUID]],PIs[SSGUID],0),18)),INDEX(PIs[[Column1]:[SS]],MATCH(Checklist48[[#This Row],[SGUID]],PIs[SGUID],0),14))</f>
        <v>FO 07.06.01</v>
      </c>
      <c r="K145" s="44" t="str">
        <f>IF(Checklist48[[#This Row],[SGUID]]="",IF(Checklist48[[#This Row],[SSGUID]]="",IF(Checklist48[[#This Row],[PIGUID]]="","",INDEX(PIs[[Column1]:[SS]],MATCH(Checklist48[[#This Row],[PIGUID]],PIs[GUID],0),4)),INDEX(PIs[[Column1]:[Ssbody]],MATCH(Checklist48[[#This Row],[SSGUID]],PIs[SSGUID],0),19)),INDEX(PIs[[Column1]:[SS]],MATCH(Checklist48[[#This Row],[SGUID]],PIs[SGUID],0),15))</f>
        <v>Empty plant protection product (PPP) containers are triple rinsed with water before storage and disposal, and the rinsate is disposed of in such a way as to mitigate the risk to the environment.</v>
      </c>
      <c r="L145" s="44" t="str">
        <f>IF(Checklist48[[#This Row],[SGUID]]="",IF(Checklist48[[#This Row],[SSGUID]]="",INDEX(PIs[[Column1]:[SS]],MATCH(Checklist48[[#This Row],[PIGUID]],PIs[GUID],0),6),""),"")</f>
        <v>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workers’ safety nor the environment.</v>
      </c>
      <c r="M145" s="44" t="str">
        <f>IF(Checklist48[[#This Row],[SSGUID]]="",IF(Checklist48[[#This Row],[PIGUID]]="","",INDEX(PIs[[Column1]:[SS]],MATCH(Checklist48[[#This Row],[PIGUID]],PIs[GUID],0),8)),"")</f>
        <v>Major Must</v>
      </c>
      <c r="N145" s="67"/>
      <c r="O145" s="67"/>
      <c r="P145" s="67" t="str">
        <f>IF(Checklist48[[#This Row],[ifna]]="NA","",IF(Checklist48[[#This Row],[RelatedPQ]]=0,"",IF(Checklist48[[#This Row],[RelatedPQ]]="","",IF((INDEX(S2PQ_relational[],MATCH(Checklist48[[#This Row],[PIGUID&amp;NO]],S2PQ_relational[PIGUID &amp; "NO"],0),1))=Checklist48[[#This Row],[PIGUID]],"Not applicable",""))))</f>
        <v/>
      </c>
      <c r="Q145" s="44" t="str">
        <f>IF(Checklist48[[#This Row],[N/A]]="Not Applicable",INDEX(S2PQ[[Step 2 questions]:[Justification]],MATCH(Checklist48[[#This Row],[RelatedPQ]],S2PQ[S2PQGUID],0),3),"")</f>
        <v/>
      </c>
      <c r="R145" s="67"/>
      <c r="S145" s="74"/>
    </row>
    <row r="146" spans="2:19" s="43" customFormat="1" ht="75" customHeight="1" x14ac:dyDescent="0.35">
      <c r="B146" s="44"/>
      <c r="C146" s="44"/>
      <c r="D146" s="43">
        <f>IF(Checklist48[[#This Row],[SGUID]]="",IF(Checklist48[[#This Row],[SSGUID]]="",0,1),1)</f>
        <v>0</v>
      </c>
      <c r="E146" s="44" t="s">
        <v>281</v>
      </c>
      <c r="F146" s="44" t="str">
        <f>_xlfn.IFNA(Checklist48[[#This Row],[RelatedPQ]],"NA")</f>
        <v>NA</v>
      </c>
      <c r="G146" s="44" t="e">
        <f>IF(Checklist48[[#This Row],[PIGUID]]="","",INDEX(S2PQ_relational[],MATCH(Checklist48[[#This Row],[PIGUID&amp;NO]],S2PQ_relational[PIGUID &amp; "NO"],0),2))</f>
        <v>#N/A</v>
      </c>
      <c r="H146" s="44" t="str">
        <f>Checklist48[[#This Row],[PIGUID]]&amp;"NO"</f>
        <v>3ToajmpVrhj5TXiCLEnKzdNO</v>
      </c>
      <c r="I146" s="44" t="b">
        <f>IF(Checklist48[[#This Row],[PIGUID]]="","",INDEX(PIs[NA Exempt],MATCH(Checklist48[[#This Row],[PIGUID]],PIs[GUID],0),1))</f>
        <v>0</v>
      </c>
      <c r="J146" s="44" t="str">
        <f>IF(Checklist48[[#This Row],[SGUID]]="",IF(Checklist48[[#This Row],[SSGUID]]="",IF(Checklist48[[#This Row],[PIGUID]]="","",INDEX(PIs[[Column1]:[SS]],MATCH(Checklist48[[#This Row],[PIGUID]],PIs[GUID],0),2)),INDEX(PIs[[Column1]:[SS]],MATCH(Checklist48[[#This Row],[SSGUID]],PIs[SSGUID],0),18)),INDEX(PIs[[Column1]:[SS]],MATCH(Checklist48[[#This Row],[SGUID]],PIs[SGUID],0),14))</f>
        <v>FO 07.06.02</v>
      </c>
      <c r="K146" s="44" t="str">
        <f>IF(Checklist48[[#This Row],[SGUID]]="",IF(Checklist48[[#This Row],[SSGUID]]="",IF(Checklist48[[#This Row],[PIGUID]]="","",INDEX(PIs[[Column1]:[SS]],MATCH(Checklist48[[#This Row],[PIGUID]],PIs[GUID],0),4)),INDEX(PIs[[Column1]:[Ssbody]],MATCH(Checklist48[[#This Row],[SSGUID]],PIs[SSGUID],0),19)),INDEX(PIs[[Column1]:[SS]],MATCH(Checklist48[[#This Row],[SGUID]],PIs[SGUID],0),15))</f>
        <v>The reuse of empty plant protection product (PPP) containers for purposes other than containing and transporting identical products is avoided.</v>
      </c>
      <c r="L146" s="44" t="str">
        <f>IF(Checklist48[[#This Row],[SGUID]]="",IF(Checklist48[[#This Row],[SSGUID]]="",INDEX(PIs[[Column1]:[SS]],MATCH(Checklist48[[#This Row],[PIGUID]],PIs[GUID],0),6),""),"")</f>
        <v>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v>
      </c>
      <c r="M146" s="44" t="str">
        <f>IF(Checklist48[[#This Row],[SSGUID]]="",IF(Checklist48[[#This Row],[PIGUID]]="","",INDEX(PIs[[Column1]:[SS]],MATCH(Checklist48[[#This Row],[PIGUID]],PIs[GUID],0),8)),"")</f>
        <v>Minor Must</v>
      </c>
      <c r="N146" s="67"/>
      <c r="O146" s="67"/>
      <c r="P146" s="67" t="str">
        <f>IF(Checklist48[[#This Row],[ifna]]="NA","",IF(Checklist48[[#This Row],[RelatedPQ]]=0,"",IF(Checklist48[[#This Row],[RelatedPQ]]="","",IF((INDEX(S2PQ_relational[],MATCH(Checklist48[[#This Row],[PIGUID&amp;NO]],S2PQ_relational[PIGUID &amp; "NO"],0),1))=Checklist48[[#This Row],[PIGUID]],"Not applicable",""))))</f>
        <v/>
      </c>
      <c r="Q146" s="44" t="str">
        <f>IF(Checklist48[[#This Row],[N/A]]="Not Applicable",INDEX(S2PQ[[Step 2 questions]:[Justification]],MATCH(Checklist48[[#This Row],[RelatedPQ]],S2PQ[S2PQGUID],0),3),"")</f>
        <v/>
      </c>
      <c r="R146" s="67"/>
      <c r="S146" s="74"/>
    </row>
    <row r="147" spans="2:19" s="43" customFormat="1" ht="50" x14ac:dyDescent="0.35">
      <c r="B147" s="44"/>
      <c r="C147" s="44"/>
      <c r="D147" s="43">
        <f>IF(Checklist48[[#This Row],[SGUID]]="",IF(Checklist48[[#This Row],[SSGUID]]="",0,1),1)</f>
        <v>0</v>
      </c>
      <c r="E147" s="44" t="s">
        <v>109</v>
      </c>
      <c r="F147" s="44" t="str">
        <f>_xlfn.IFNA(Checklist48[[#This Row],[RelatedPQ]],"NA")</f>
        <v>NA</v>
      </c>
      <c r="G147" s="44" t="e">
        <f>IF(Checklist48[[#This Row],[PIGUID]]="","",INDEX(S2PQ_relational[],MATCH(Checklist48[[#This Row],[PIGUID&amp;NO]],S2PQ_relational[PIGUID &amp; "NO"],0),2))</f>
        <v>#N/A</v>
      </c>
      <c r="H147" s="44" t="str">
        <f>Checklist48[[#This Row],[PIGUID]]&amp;"NO"</f>
        <v>2PJJrwtoO00cfWO9E07WHWNO</v>
      </c>
      <c r="I147" s="44" t="b">
        <f>IF(Checklist48[[#This Row],[PIGUID]]="","",INDEX(PIs[NA Exempt],MATCH(Checklist48[[#This Row],[PIGUID]],PIs[GUID],0),1))</f>
        <v>0</v>
      </c>
      <c r="J147" s="44" t="str">
        <f>IF(Checklist48[[#This Row],[SGUID]]="",IF(Checklist48[[#This Row],[SSGUID]]="",IF(Checklist48[[#This Row],[PIGUID]]="","",INDEX(PIs[[Column1]:[SS]],MATCH(Checklist48[[#This Row],[PIGUID]],PIs[GUID],0),2)),INDEX(PIs[[Column1]:[SS]],MATCH(Checklist48[[#This Row],[SSGUID]],PIs[SSGUID],0),18)),INDEX(PIs[[Column1]:[SS]],MATCH(Checklist48[[#This Row],[SGUID]],PIs[SGUID],0),14))</f>
        <v>FO 07.06.03</v>
      </c>
      <c r="K147" s="44" t="str">
        <f>IF(Checklist48[[#This Row],[SGUID]]="",IF(Checklist48[[#This Row],[SSGUID]]="",IF(Checklist48[[#This Row],[PIGUID]]="","",INDEX(PIs[[Column1]:[SS]],MATCH(Checklist48[[#This Row],[PIGUID]],PIs[GUID],0),4)),INDEX(PIs[[Column1]:[Ssbody]],MATCH(Checklist48[[#This Row],[SSGUID]],PIs[SSGUID],0),19)),INDEX(PIs[[Column1]:[SS]],MATCH(Checklist48[[#This Row],[SGUID]],PIs[SGUID],0),15))</f>
        <v>Empty containers are kept secure until disposal is possible.</v>
      </c>
      <c r="L147" s="44" t="str">
        <f>IF(Checklist48[[#This Row],[SGUID]]="",IF(Checklist48[[#This Row],[SSGUID]]="",INDEX(PIs[[Column1]:[SS]],MATCH(Checklist48[[#This Row],[PIGUID]],PIs[GUID],0),6),""),"")</f>
        <v>There shall be a designated secure storage point for all empty plant protection product (PPP) containers prior to disposal that is isolated from the crop and packaging materials (e.g., permanently marked via signage) with physically restricted access for persons and fauna.</v>
      </c>
      <c r="M147" s="44" t="str">
        <f>IF(Checklist48[[#This Row],[SSGUID]]="",IF(Checklist48[[#This Row],[PIGUID]]="","",INDEX(PIs[[Column1]:[SS]],MATCH(Checklist48[[#This Row],[PIGUID]],PIs[GUID],0),8)),"")</f>
        <v>Minor Must</v>
      </c>
      <c r="N147" s="67"/>
      <c r="O147" s="67"/>
      <c r="P147" s="67" t="str">
        <f>IF(Checklist48[[#This Row],[ifna]]="NA","",IF(Checklist48[[#This Row],[RelatedPQ]]=0,"",IF(Checklist48[[#This Row],[RelatedPQ]]="","",IF((INDEX(S2PQ_relational[],MATCH(Checklist48[[#This Row],[PIGUID&amp;NO]],S2PQ_relational[PIGUID &amp; "NO"],0),1))=Checklist48[[#This Row],[PIGUID]],"Not applicable",""))))</f>
        <v/>
      </c>
      <c r="Q147" s="44" t="str">
        <f>IF(Checklist48[[#This Row],[N/A]]="Not Applicable",INDEX(S2PQ[[Step 2 questions]:[Justification]],MATCH(Checklist48[[#This Row],[RelatedPQ]],S2PQ[S2PQGUID],0),3),"")</f>
        <v/>
      </c>
      <c r="R147" s="67"/>
      <c r="S147" s="74"/>
    </row>
    <row r="148" spans="2:19" s="43" customFormat="1" ht="50" x14ac:dyDescent="0.35">
      <c r="B148" s="44"/>
      <c r="C148" s="44"/>
      <c r="D148" s="43">
        <f>IF(Checklist48[[#This Row],[SGUID]]="",IF(Checklist48[[#This Row],[SSGUID]]="",0,1),1)</f>
        <v>0</v>
      </c>
      <c r="E148" s="44" t="s">
        <v>224</v>
      </c>
      <c r="F148" s="44" t="str">
        <f>_xlfn.IFNA(Checklist48[[#This Row],[RelatedPQ]],"NA")</f>
        <v>NA</v>
      </c>
      <c r="G148" s="44" t="e">
        <f>IF(Checklist48[[#This Row],[PIGUID]]="","",INDEX(S2PQ_relational[],MATCH(Checklist48[[#This Row],[PIGUID&amp;NO]],S2PQ_relational[PIGUID &amp; "NO"],0),2))</f>
        <v>#N/A</v>
      </c>
      <c r="H148" s="44" t="str">
        <f>Checklist48[[#This Row],[PIGUID]]&amp;"NO"</f>
        <v>7B88XM07CTRiUy0OoP9p3SNO</v>
      </c>
      <c r="I148" s="44" t="b">
        <f>IF(Checklist48[[#This Row],[PIGUID]]="","",INDEX(PIs[NA Exempt],MATCH(Checklist48[[#This Row],[PIGUID]],PIs[GUID],0),1))</f>
        <v>0</v>
      </c>
      <c r="J148" s="44" t="str">
        <f>IF(Checklist48[[#This Row],[SGUID]]="",IF(Checklist48[[#This Row],[SSGUID]]="",IF(Checklist48[[#This Row],[PIGUID]]="","",INDEX(PIs[[Column1]:[SS]],MATCH(Checklist48[[#This Row],[PIGUID]],PIs[GUID],0),2)),INDEX(PIs[[Column1]:[SS]],MATCH(Checklist48[[#This Row],[SSGUID]],PIs[SSGUID],0),18)),INDEX(PIs[[Column1]:[SS]],MATCH(Checklist48[[#This Row],[SGUID]],PIs[SGUID],0),14))</f>
        <v>FO 07.06.04</v>
      </c>
      <c r="K148" s="44" t="str">
        <f>IF(Checklist48[[#This Row],[SGUID]]="",IF(Checklist48[[#This Row],[SSGUID]]="",IF(Checklist48[[#This Row],[PIGUID]]="","",INDEX(PIs[[Column1]:[SS]],MATCH(Checklist48[[#This Row],[PIGUID]],PIs[GUID],0),4)),INDEX(PIs[[Column1]:[Ssbody]],MATCH(Checklist48[[#This Row],[SSGUID]],PIs[SSGUID],0),19)),INDEX(PIs[[Column1]:[SS]],MATCH(Checklist48[[#This Row],[SGUID]],PIs[SGUID],0),15))</f>
        <v>Empty plant protection product (PPP) containers are disposed of in such a way as to mitigate the risk to humans and the environment.</v>
      </c>
      <c r="L148" s="44" t="str">
        <f>IF(Checklist48[[#This Row],[SGUID]]="",IF(Checklist48[[#This Row],[SSGUID]]="",INDEX(PIs[[Column1]:[SS]],MATCH(Checklist48[[#This Row],[PIGUID]],PIs[GUID],0),6),""),"")</f>
        <v>The producer shall dispose of empty PPP containers using a safe handling system prior to the disposal, and a disposal method that avoids exposing people to the contents and avoids contamination of the environment (watercourses, flora, and fauna).</v>
      </c>
      <c r="M148" s="44" t="str">
        <f>IF(Checklist48[[#This Row],[SSGUID]]="",IF(Checklist48[[#This Row],[PIGUID]]="","",INDEX(PIs[[Column1]:[SS]],MATCH(Checklist48[[#This Row],[PIGUID]],PIs[GUID],0),8)),"")</f>
        <v>Minor Must</v>
      </c>
      <c r="N148" s="67"/>
      <c r="O148" s="67"/>
      <c r="P148" s="67" t="str">
        <f>IF(Checklist48[[#This Row],[ifna]]="NA","",IF(Checklist48[[#This Row],[RelatedPQ]]=0,"",IF(Checklist48[[#This Row],[RelatedPQ]]="","",IF((INDEX(S2PQ_relational[],MATCH(Checklist48[[#This Row],[PIGUID&amp;NO]],S2PQ_relational[PIGUID &amp; "NO"],0),1))=Checklist48[[#This Row],[PIGUID]],"Not applicable",""))))</f>
        <v/>
      </c>
      <c r="Q148" s="44" t="str">
        <f>IF(Checklist48[[#This Row],[N/A]]="Not Applicable",INDEX(S2PQ[[Step 2 questions]:[Justification]],MATCH(Checklist48[[#This Row],[RelatedPQ]],S2PQ[S2PQGUID],0),3),"")</f>
        <v/>
      </c>
      <c r="R148" s="67"/>
      <c r="S148" s="74"/>
    </row>
    <row r="149" spans="2:19" s="43" customFormat="1" ht="72" customHeight="1" x14ac:dyDescent="0.35">
      <c r="B149" s="44"/>
      <c r="C149" s="44"/>
      <c r="D149" s="43">
        <f>IF(Checklist48[[#This Row],[SGUID]]="",IF(Checklist48[[#This Row],[SSGUID]]="",0,1),1)</f>
        <v>0</v>
      </c>
      <c r="E149" s="44" t="s">
        <v>242</v>
      </c>
      <c r="F149" s="44" t="str">
        <f>_xlfn.IFNA(Checklist48[[#This Row],[RelatedPQ]],"NA")</f>
        <v>NA</v>
      </c>
      <c r="G149" s="44" t="e">
        <f>IF(Checklist48[[#This Row],[PIGUID]]="","",INDEX(S2PQ_relational[],MATCH(Checklist48[[#This Row],[PIGUID&amp;NO]],S2PQ_relational[PIGUID &amp; "NO"],0),2))</f>
        <v>#N/A</v>
      </c>
      <c r="H149" s="44" t="str">
        <f>Checklist48[[#This Row],[PIGUID]]&amp;"NO"</f>
        <v>6EMafRe3t5Y3mnMxnrbv8FNO</v>
      </c>
      <c r="I149" s="44" t="b">
        <f>IF(Checklist48[[#This Row],[PIGUID]]="","",INDEX(PIs[NA Exempt],MATCH(Checklist48[[#This Row],[PIGUID]],PIs[GUID],0),1))</f>
        <v>0</v>
      </c>
      <c r="J149" s="44" t="str">
        <f>IF(Checklist48[[#This Row],[SGUID]]="",IF(Checklist48[[#This Row],[SSGUID]]="",IF(Checklist48[[#This Row],[PIGUID]]="","",INDEX(PIs[[Column1]:[SS]],MATCH(Checklist48[[#This Row],[PIGUID]],PIs[GUID],0),2)),INDEX(PIs[[Column1]:[SS]],MATCH(Checklist48[[#This Row],[SSGUID]],PIs[SSGUID],0),18)),INDEX(PIs[[Column1]:[SS]],MATCH(Checklist48[[#This Row],[SGUID]],PIs[SGUID],0),14))</f>
        <v>FO 07.06.05</v>
      </c>
      <c r="K149" s="44" t="str">
        <f>IF(Checklist48[[#This Row],[SGUID]]="",IF(Checklist48[[#This Row],[SSGUID]]="",IF(Checklist48[[#This Row],[PIGUID]]="","",INDEX(PIs[[Column1]:[SS]],MATCH(Checklist48[[#This Row],[PIGUID]],PIs[GUID],0),4)),INDEX(PIs[[Column1]:[Ssbody]],MATCH(Checklist48[[#This Row],[SSGUID]],PIs[SSGUID],0),19)),INDEX(PIs[[Column1]:[SS]],MATCH(Checklist48[[#This Row],[SGUID]],PIs[SGUID],0),15))</f>
        <v>Official collection and disposal systems are used, when available, and the empty containers are then adequately stored, labeled, and handled according to the rules of that collection system.</v>
      </c>
      <c r="L149" s="44" t="str">
        <f>IF(Checklist48[[#This Row],[SGUID]]="",IF(Checklist48[[#This Row],[SSGUID]]="",INDEX(PIs[[Column1]:[SS]],MATCH(Checklist48[[#This Row],[PIGUID]],PIs[GUID],0),6),""),"")</f>
        <v>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v>
      </c>
      <c r="M149" s="44" t="str">
        <f>IF(Checklist48[[#This Row],[SSGUID]]="",IF(Checklist48[[#This Row],[PIGUID]]="","",INDEX(PIs[[Column1]:[SS]],MATCH(Checklist48[[#This Row],[PIGUID]],PIs[GUID],0),8)),"")</f>
        <v>Minor Must</v>
      </c>
      <c r="N149" s="67"/>
      <c r="O149" s="67"/>
      <c r="P149" s="67" t="str">
        <f>IF(Checklist48[[#This Row],[ifna]]="NA","",IF(Checklist48[[#This Row],[RelatedPQ]]=0,"",IF(Checklist48[[#This Row],[RelatedPQ]]="","",IF((INDEX(S2PQ_relational[],MATCH(Checklist48[[#This Row],[PIGUID&amp;NO]],S2PQ_relational[PIGUID &amp; "NO"],0),1))=Checklist48[[#This Row],[PIGUID]],"Not applicable",""))))</f>
        <v/>
      </c>
      <c r="Q149" s="44" t="str">
        <f>IF(Checklist48[[#This Row],[N/A]]="Not Applicable",INDEX(S2PQ[[Step 2 questions]:[Justification]],MATCH(Checklist48[[#This Row],[RelatedPQ]],S2PQ[S2PQGUID],0),3),"")</f>
        <v/>
      </c>
      <c r="R149" s="67"/>
      <c r="S149" s="74"/>
    </row>
    <row r="150" spans="2:19" s="43" customFormat="1" ht="30" x14ac:dyDescent="0.35">
      <c r="B150" s="44"/>
      <c r="C150" s="44"/>
      <c r="D150" s="43">
        <f>IF(Checklist48[[#This Row],[SGUID]]="",IF(Checklist48[[#This Row],[SSGUID]]="",0,1),1)</f>
        <v>0</v>
      </c>
      <c r="E150" s="44" t="s">
        <v>161</v>
      </c>
      <c r="F150" s="44" t="str">
        <f>_xlfn.IFNA(Checklist48[[#This Row],[RelatedPQ]],"NA")</f>
        <v>NA</v>
      </c>
      <c r="G150" s="44" t="e">
        <f>IF(Checklist48[[#This Row],[PIGUID]]="","",INDEX(S2PQ_relational[],MATCH(Checklist48[[#This Row],[PIGUID&amp;NO]],S2PQ_relational[PIGUID &amp; "NO"],0),2))</f>
        <v>#N/A</v>
      </c>
      <c r="H150" s="44" t="str">
        <f>Checklist48[[#This Row],[PIGUID]]&amp;"NO"</f>
        <v>6agNB6KtK3MjTVsJYdiMIRNO</v>
      </c>
      <c r="I150" s="44" t="b">
        <f>IF(Checklist48[[#This Row],[PIGUID]]="","",INDEX(PIs[NA Exempt],MATCH(Checklist48[[#This Row],[PIGUID]],PIs[GUID],0),1))</f>
        <v>0</v>
      </c>
      <c r="J150" s="44" t="str">
        <f>IF(Checklist48[[#This Row],[SGUID]]="",IF(Checklist48[[#This Row],[SSGUID]]="",IF(Checklist48[[#This Row],[PIGUID]]="","",INDEX(PIs[[Column1]:[SS]],MATCH(Checklist48[[#This Row],[PIGUID]],PIs[GUID],0),2)),INDEX(PIs[[Column1]:[SS]],MATCH(Checklist48[[#This Row],[SSGUID]],PIs[SSGUID],0),18)),INDEX(PIs[[Column1]:[SS]],MATCH(Checklist48[[#This Row],[SGUID]],PIs[SGUID],0),14))</f>
        <v>FO 07.06.06</v>
      </c>
      <c r="K150" s="44" t="str">
        <f>IF(Checklist48[[#This Row],[SGUID]]="",IF(Checklist48[[#This Row],[SSGUID]]="",IF(Checklist48[[#This Row],[PIGUID]]="","",INDEX(PIs[[Column1]:[SS]],MATCH(Checklist48[[#This Row],[PIGUID]],PIs[GUID],0),4)),INDEX(PIs[[Column1]:[Ssbody]],MATCH(Checklist48[[#This Row],[SSGUID]],PIs[SSGUID],0),19)),INDEX(PIs[[Column1]:[SS]],MATCH(Checklist48[[#This Row],[SGUID]],PIs[SGUID],0),15))</f>
        <v>All local regulations regarding disposal or destruction of plant protection product (PPP) containers are complied with.</v>
      </c>
      <c r="L150" s="44" t="str">
        <f>IF(Checklist48[[#This Row],[SGUID]]="",IF(Checklist48[[#This Row],[SSGUID]]="",INDEX(PIs[[Column1]:[SS]],MATCH(Checklist48[[#This Row],[PIGUID]],PIs[GUID],0),6),""),"")</f>
        <v>All the relevant national, regional, and local regulations and legislation, if such exist, shall have been complied with regarding the disposal of empty PPP containers.</v>
      </c>
      <c r="M150" s="44" t="str">
        <f>IF(Checklist48[[#This Row],[SSGUID]]="",IF(Checklist48[[#This Row],[PIGUID]]="","",INDEX(PIs[[Column1]:[SS]],MATCH(Checklist48[[#This Row],[PIGUID]],PIs[GUID],0),8)),"")</f>
        <v>Major Must</v>
      </c>
      <c r="N150" s="67"/>
      <c r="O150" s="67"/>
      <c r="P150" s="67" t="str">
        <f>IF(Checklist48[[#This Row],[ifna]]="NA","",IF(Checklist48[[#This Row],[RelatedPQ]]=0,"",IF(Checklist48[[#This Row],[RelatedPQ]]="","",IF((INDEX(S2PQ_relational[],MATCH(Checklist48[[#This Row],[PIGUID&amp;NO]],S2PQ_relational[PIGUID &amp; "NO"],0),1))=Checklist48[[#This Row],[PIGUID]],"Not applicable",""))))</f>
        <v/>
      </c>
      <c r="Q150" s="44" t="str">
        <f>IF(Checklist48[[#This Row],[N/A]]="Not Applicable",INDEX(S2PQ[[Step 2 questions]:[Justification]],MATCH(Checklist48[[#This Row],[RelatedPQ]],S2PQ[S2PQGUID],0),3),"")</f>
        <v/>
      </c>
      <c r="R150" s="67"/>
      <c r="S150" s="74"/>
    </row>
    <row r="151" spans="2:19" s="43" customFormat="1" ht="40" x14ac:dyDescent="0.35">
      <c r="B151" s="44"/>
      <c r="C151" s="44" t="s">
        <v>223</v>
      </c>
      <c r="D151" s="43">
        <f>IF(Checklist48[[#This Row],[SGUID]]="",IF(Checklist48[[#This Row],[SSGUID]]="",0,1),1)</f>
        <v>1</v>
      </c>
      <c r="E151" s="44"/>
      <c r="F151" s="44" t="str">
        <f>_xlfn.IFNA(Checklist48[[#This Row],[RelatedPQ]],"NA")</f>
        <v/>
      </c>
      <c r="G151" s="44" t="str">
        <f>IF(Checklist48[[#This Row],[PIGUID]]="","",INDEX(S2PQ_relational[],MATCH(Checklist48[[#This Row],[PIGUID&amp;NO]],S2PQ_relational[PIGUID &amp; "NO"],0),2))</f>
        <v/>
      </c>
      <c r="H151" s="44" t="str">
        <f>Checklist48[[#This Row],[PIGUID]]&amp;"NO"</f>
        <v>NO</v>
      </c>
      <c r="I151" s="44" t="str">
        <f>IF(Checklist48[[#This Row],[PIGUID]]="","",INDEX(PIs[NA Exempt],MATCH(Checklist48[[#This Row],[PIGUID]],PIs[GUID],0),1))</f>
        <v/>
      </c>
      <c r="J151"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07.07 Obsolete plant protection products </v>
      </c>
      <c r="K15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1" s="44" t="str">
        <f>IF(Checklist48[[#This Row],[SGUID]]="",IF(Checklist48[[#This Row],[SSGUID]]="",INDEX(PIs[[Column1]:[SS]],MATCH(Checklist48[[#This Row],[PIGUID]],PIs[GUID],0),6),""),"")</f>
        <v/>
      </c>
      <c r="M151" s="44" t="str">
        <f>IF(Checklist48[[#This Row],[SSGUID]]="",IF(Checklist48[[#This Row],[PIGUID]]="","",INDEX(PIs[[Column1]:[SS]],MATCH(Checklist48[[#This Row],[PIGUID]],PIs[GUID],0),8)),"")</f>
        <v/>
      </c>
      <c r="N151" s="67"/>
      <c r="O151" s="67"/>
      <c r="P151" s="67" t="str">
        <f>IF(Checklist48[[#This Row],[ifna]]="NA","",IF(Checklist48[[#This Row],[RelatedPQ]]=0,"",IF(Checklist48[[#This Row],[RelatedPQ]]="","",IF((INDEX(S2PQ_relational[],MATCH(Checklist48[[#This Row],[PIGUID&amp;NO]],S2PQ_relational[PIGUID &amp; "NO"],0),1))=Checklist48[[#This Row],[PIGUID]],"Not applicable",""))))</f>
        <v/>
      </c>
      <c r="Q151" s="44" t="str">
        <f>IF(Checklist48[[#This Row],[N/A]]="Not Applicable",INDEX(S2PQ[[Step 2 questions]:[Justification]],MATCH(Checklist48[[#This Row],[RelatedPQ]],S2PQ[S2PQGUID],0),3),"")</f>
        <v/>
      </c>
      <c r="R151" s="67"/>
      <c r="S151" s="74"/>
    </row>
    <row r="152" spans="2:19" s="43" customFormat="1" ht="40" x14ac:dyDescent="0.35">
      <c r="B152" s="44"/>
      <c r="C152" s="44"/>
      <c r="D152" s="43">
        <f>IF(Checklist48[[#This Row],[SGUID]]="",IF(Checklist48[[#This Row],[SSGUID]]="",0,1),1)</f>
        <v>0</v>
      </c>
      <c r="E152" s="44" t="s">
        <v>217</v>
      </c>
      <c r="F152" s="44" t="str">
        <f>_xlfn.IFNA(Checklist48[[#This Row],[RelatedPQ]],"NA")</f>
        <v>NA</v>
      </c>
      <c r="G152" s="44" t="e">
        <f>IF(Checklist48[[#This Row],[PIGUID]]="","",INDEX(S2PQ_relational[],MATCH(Checklist48[[#This Row],[PIGUID&amp;NO]],S2PQ_relational[PIGUID &amp; "NO"],0),2))</f>
        <v>#N/A</v>
      </c>
      <c r="H152" s="44" t="str">
        <f>Checklist48[[#This Row],[PIGUID]]&amp;"NO"</f>
        <v>GrWM6LSjdibnpeJcmYNl8NO</v>
      </c>
      <c r="I152" s="44" t="b">
        <f>IF(Checklist48[[#This Row],[PIGUID]]="","",INDEX(PIs[NA Exempt],MATCH(Checklist48[[#This Row],[PIGUID]],PIs[GUID],0),1))</f>
        <v>0</v>
      </c>
      <c r="J152" s="44" t="str">
        <f>IF(Checklist48[[#This Row],[SGUID]]="",IF(Checklist48[[#This Row],[SSGUID]]="",IF(Checklist48[[#This Row],[PIGUID]]="","",INDEX(PIs[[Column1]:[SS]],MATCH(Checklist48[[#This Row],[PIGUID]],PIs[GUID],0),2)),INDEX(PIs[[Column1]:[SS]],MATCH(Checklist48[[#This Row],[SSGUID]],PIs[SSGUID],0),18)),INDEX(PIs[[Column1]:[SS]],MATCH(Checklist48[[#This Row],[SGUID]],PIs[SGUID],0),14))</f>
        <v>FO 07.07.01</v>
      </c>
      <c r="K152" s="44" t="str">
        <f>IF(Checklist48[[#This Row],[SGUID]]="",IF(Checklist48[[#This Row],[SSGUID]]="",IF(Checklist48[[#This Row],[PIGUID]]="","",INDEX(PIs[[Column1]:[SS]],MATCH(Checklist48[[#This Row],[PIGUID]],PIs[GUID],0),4)),INDEX(PIs[[Column1]:[Ssbody]],MATCH(Checklist48[[#This Row],[SSGUID]],PIs[SSGUID],0),19)),INDEX(PIs[[Column1]:[SS]],MATCH(Checklist48[[#This Row],[SGUID]],PIs[SGUID],0),15))</f>
        <v>Obsolete plant protection products (PPPs) are securely maintained, identified, and disposed of via authorized or approved channels.</v>
      </c>
      <c r="L152" s="44" t="str">
        <f>IF(Checklist48[[#This Row],[SGUID]]="",IF(Checklist48[[#This Row],[SSGUID]]="",INDEX(PIs[[Column1]:[SS]],MATCH(Checklist48[[#This Row],[PIGUID]],PIs[GUID],0),6),""),"")</f>
        <v>There shall be records indicating that obsolete PPPs have been disposed of via officially authorized channels. If this is not possible, obsolete PPPs shall be securely maintained and identifiable.</v>
      </c>
      <c r="M152" s="44" t="str">
        <f>IF(Checklist48[[#This Row],[SSGUID]]="",IF(Checklist48[[#This Row],[PIGUID]]="","",INDEX(PIs[[Column1]:[SS]],MATCH(Checklist48[[#This Row],[PIGUID]],PIs[GUID],0),8)),"")</f>
        <v>Minor Must</v>
      </c>
      <c r="N152" s="67"/>
      <c r="O152" s="67"/>
      <c r="P152" s="67" t="str">
        <f>IF(Checklist48[[#This Row],[ifna]]="NA","",IF(Checklist48[[#This Row],[RelatedPQ]]=0,"",IF(Checklist48[[#This Row],[RelatedPQ]]="","",IF((INDEX(S2PQ_relational[],MATCH(Checklist48[[#This Row],[PIGUID&amp;NO]],S2PQ_relational[PIGUID &amp; "NO"],0),1))=Checklist48[[#This Row],[PIGUID]],"Not applicable",""))))</f>
        <v/>
      </c>
      <c r="Q152" s="44" t="str">
        <f>IF(Checklist48[[#This Row],[N/A]]="Not Applicable",INDEX(S2PQ[[Step 2 questions]:[Justification]],MATCH(Checklist48[[#This Row],[RelatedPQ]],S2PQ[S2PQGUID],0),3),"")</f>
        <v/>
      </c>
      <c r="R152" s="67"/>
      <c r="S152" s="74"/>
    </row>
    <row r="153" spans="2:19" s="43" customFormat="1" ht="42" customHeight="1" x14ac:dyDescent="0.35">
      <c r="B153" s="44"/>
      <c r="C153" s="44" t="s">
        <v>274</v>
      </c>
      <c r="D153" s="43">
        <f>IF(Checklist48[[#This Row],[SGUID]]="",IF(Checklist48[[#This Row],[SSGUID]]="",0,1),1)</f>
        <v>1</v>
      </c>
      <c r="E153" s="44"/>
      <c r="F153" s="44" t="str">
        <f>_xlfn.IFNA(Checklist48[[#This Row],[RelatedPQ]],"NA")</f>
        <v/>
      </c>
      <c r="G153" s="44" t="str">
        <f>IF(Checklist48[[#This Row],[PIGUID]]="","",INDEX(S2PQ_relational[],MATCH(Checklist48[[#This Row],[PIGUID&amp;NO]],S2PQ_relational[PIGUID &amp; "NO"],0),2))</f>
        <v/>
      </c>
      <c r="H153" s="44" t="str">
        <f>Checklist48[[#This Row],[PIGUID]]&amp;"NO"</f>
        <v>NO</v>
      </c>
      <c r="I153" s="44" t="str">
        <f>IF(Checklist48[[#This Row],[PIGUID]]="","",INDEX(PIs[NA Exempt],MATCH(Checklist48[[#This Row],[PIGUID]],PIs[GUID],0),1))</f>
        <v/>
      </c>
      <c r="J153"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07.08 Application of other substances </v>
      </c>
      <c r="K15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3" s="44" t="str">
        <f>IF(Checklist48[[#This Row],[SGUID]]="",IF(Checklist48[[#This Row],[SSGUID]]="",INDEX(PIs[[Column1]:[SS]],MATCH(Checklist48[[#This Row],[PIGUID]],PIs[GUID],0),6),""),"")</f>
        <v/>
      </c>
      <c r="M153" s="44" t="str">
        <f>IF(Checklist48[[#This Row],[SSGUID]]="",IF(Checklist48[[#This Row],[PIGUID]]="","",INDEX(PIs[[Column1]:[SS]],MATCH(Checklist48[[#This Row],[PIGUID]],PIs[GUID],0),8)),"")</f>
        <v/>
      </c>
      <c r="N153" s="67"/>
      <c r="O153" s="67"/>
      <c r="P153" s="67" t="str">
        <f>IF(Checklist48[[#This Row],[ifna]]="NA","",IF(Checklist48[[#This Row],[RelatedPQ]]=0,"",IF(Checklist48[[#This Row],[RelatedPQ]]="","",IF((INDEX(S2PQ_relational[],MATCH(Checklist48[[#This Row],[PIGUID&amp;NO]],S2PQ_relational[PIGUID &amp; "NO"],0),1))=Checklist48[[#This Row],[PIGUID]],"Not applicable",""))))</f>
        <v/>
      </c>
      <c r="Q153" s="44" t="str">
        <f>IF(Checklist48[[#This Row],[N/A]]="Not Applicable",INDEX(S2PQ[[Step 2 questions]:[Justification]],MATCH(Checklist48[[#This Row],[RelatedPQ]],S2PQ[S2PQGUID],0),3),"")</f>
        <v/>
      </c>
      <c r="R153" s="67"/>
      <c r="S153" s="74"/>
    </row>
    <row r="154" spans="2:19" s="43" customFormat="1" ht="124.25" customHeight="1" x14ac:dyDescent="0.35">
      <c r="B154" s="44"/>
      <c r="C154" s="44"/>
      <c r="D154" s="43">
        <f>IF(Checklist48[[#This Row],[SGUID]]="",IF(Checklist48[[#This Row],[SSGUID]]="",0,1),1)</f>
        <v>0</v>
      </c>
      <c r="E154" s="44" t="s">
        <v>268</v>
      </c>
      <c r="F154" s="44" t="str">
        <f>_xlfn.IFNA(Checklist48[[#This Row],[RelatedPQ]],"NA")</f>
        <v>NA</v>
      </c>
      <c r="G154" s="44" t="e">
        <f>IF(Checklist48[[#This Row],[PIGUID]]="","",INDEX(S2PQ_relational[],MATCH(Checklist48[[#This Row],[PIGUID&amp;NO]],S2PQ_relational[PIGUID &amp; "NO"],0),2))</f>
        <v>#N/A</v>
      </c>
      <c r="H154" s="44" t="str">
        <f>Checklist48[[#This Row],[PIGUID]]&amp;"NO"</f>
        <v>2FULGeBZj6LWC8nczRT4rtNO</v>
      </c>
      <c r="I154" s="44" t="b">
        <f>IF(Checklist48[[#This Row],[PIGUID]]="","",INDEX(PIs[NA Exempt],MATCH(Checklist48[[#This Row],[PIGUID]],PIs[GUID],0),1))</f>
        <v>0</v>
      </c>
      <c r="J154" s="44" t="str">
        <f>IF(Checklist48[[#This Row],[SGUID]]="",IF(Checklist48[[#This Row],[SSGUID]]="",IF(Checklist48[[#This Row],[PIGUID]]="","",INDEX(PIs[[Column1]:[SS]],MATCH(Checklist48[[#This Row],[PIGUID]],PIs[GUID],0),2)),INDEX(PIs[[Column1]:[SS]],MATCH(Checklist48[[#This Row],[SSGUID]],PIs[SSGUID],0),18)),INDEX(PIs[[Column1]:[SS]],MATCH(Checklist48[[#This Row],[SGUID]],PIs[SGUID],0),14))</f>
        <v>FO 07.08.01</v>
      </c>
      <c r="K154" s="44" t="str">
        <f>IF(Checklist48[[#This Row],[SGUID]]="",IF(Checklist48[[#This Row],[SSGUID]]="",IF(Checklist48[[#This Row],[PIGUID]]="","",INDEX(PIs[[Column1]:[SS]],MATCH(Checklist48[[#This Row],[PIGUID]],PIs[GUID],0),4)),INDEX(PIs[[Column1]:[Ssbody]],MATCH(Checklist48[[#This Row],[SSGUID]],PIs[SSGUID],0),19)),INDEX(PIs[[Column1]:[SS]],MATCH(Checklist48[[#This Row],[SGUID]],PIs[SGUID],0),15))</f>
        <v>Up-to-date application records are kept of all other substances not covered under any of the sections.</v>
      </c>
      <c r="L154" s="44" t="str">
        <f>IF(Checklist48[[#This Row],[SGUID]]="",IF(Checklist48[[#This Row],[SSGUID]]="",INDEX(PIs[[Column1]:[SS]],MATCH(Checklist48[[#This Row],[PIGUID]],PIs[GUID],0),6),""),"")</f>
        <v>If preparations such as plant strengtheners, soil conditioners, or any other such substances, whether homemade or purchased, are used on registered crops, records shall be available. Records shall contain the name of the substance (e.g., plant from which it derives), the crop, the field, and the date. In the case of purchased products, the trade or commercial name, where applicable, and the active substance or ingredient, or the main source (plant, algae, mineral, etc.) shall be recorded.
The producer shall ensure that the use does not compromise workers’ health or the environment.</v>
      </c>
      <c r="M154" s="44" t="str">
        <f>IF(Checklist48[[#This Row],[SSGUID]]="",IF(Checklist48[[#This Row],[PIGUID]]="","",INDEX(PIs[[Column1]:[SS]],MATCH(Checklist48[[#This Row],[PIGUID]],PIs[GUID],0),8)),"")</f>
        <v>Minor Must</v>
      </c>
      <c r="N154" s="67"/>
      <c r="O154" s="67"/>
      <c r="P154" s="67" t="str">
        <f>IF(Checklist48[[#This Row],[ifna]]="NA","",IF(Checklist48[[#This Row],[RelatedPQ]]=0,"",IF(Checklist48[[#This Row],[RelatedPQ]]="","",IF((INDEX(S2PQ_relational[],MATCH(Checklist48[[#This Row],[PIGUID&amp;NO]],S2PQ_relational[PIGUID &amp; "NO"],0),1))=Checklist48[[#This Row],[PIGUID]],"Not applicable",""))))</f>
        <v/>
      </c>
      <c r="Q154" s="44" t="str">
        <f>IF(Checklist48[[#This Row],[N/A]]="Not Applicable",INDEX(S2PQ[[Step 2 questions]:[Justification]],MATCH(Checklist48[[#This Row],[RelatedPQ]],S2PQ[S2PQGUID],0),3),"")</f>
        <v/>
      </c>
      <c r="R154" s="67"/>
      <c r="S154" s="74"/>
    </row>
    <row r="155" spans="2:19" s="43" customFormat="1" ht="30" x14ac:dyDescent="0.35">
      <c r="B155" s="44"/>
      <c r="C155" s="44" t="s">
        <v>446</v>
      </c>
      <c r="D155" s="43">
        <f>IF(Checklist48[[#This Row],[SGUID]]="",IF(Checklist48[[#This Row],[SSGUID]]="",0,1),1)</f>
        <v>1</v>
      </c>
      <c r="E155" s="44"/>
      <c r="F155" s="44" t="str">
        <f>_xlfn.IFNA(Checklist48[[#This Row],[RelatedPQ]],"NA")</f>
        <v/>
      </c>
      <c r="G155" s="44" t="str">
        <f>IF(Checklist48[[#This Row],[PIGUID]]="","",INDEX(S2PQ_relational[],MATCH(Checklist48[[#This Row],[PIGUID&amp;NO]],S2PQ_relational[PIGUID &amp; "NO"],0),2))</f>
        <v/>
      </c>
      <c r="H155" s="44" t="str">
        <f>Checklist48[[#This Row],[PIGUID]]&amp;"NO"</f>
        <v>NO</v>
      </c>
      <c r="I155" s="44" t="str">
        <f>IF(Checklist48[[#This Row],[PIGUID]]="","",INDEX(PIs[NA Exempt],MATCH(Checklist48[[#This Row],[PIGUID]],PIs[GUID],0),1))</f>
        <v/>
      </c>
      <c r="J155" s="44" t="str">
        <f>IF(Checklist48[[#This Row],[SGUID]]="",IF(Checklist48[[#This Row],[SSGUID]]="",IF(Checklist48[[#This Row],[PIGUID]]="","",INDEX(PIs[[Column1]:[SS]],MATCH(Checklist48[[#This Row],[PIGUID]],PIs[GUID],0),2)),INDEX(PIs[[Column1]:[SS]],MATCH(Checklist48[[#This Row],[SSGUID]],PIs[SSGUID],0),18)),INDEX(PIs[[Column1]:[SS]],MATCH(Checklist48[[#This Row],[SGUID]],PIs[SGUID],0),14))</f>
        <v>FO 07.09 Equipment</v>
      </c>
      <c r="K155"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5" s="44" t="str">
        <f>IF(Checklist48[[#This Row],[SGUID]]="",IF(Checklist48[[#This Row],[SSGUID]]="",INDEX(PIs[[Column1]:[SS]],MATCH(Checklist48[[#This Row],[PIGUID]],PIs[GUID],0),6),""),"")</f>
        <v/>
      </c>
      <c r="M155" s="44" t="str">
        <f>IF(Checklist48[[#This Row],[SSGUID]]="",IF(Checklist48[[#This Row],[PIGUID]]="","",INDEX(PIs[[Column1]:[SS]],MATCH(Checklist48[[#This Row],[PIGUID]],PIs[GUID],0),8)),"")</f>
        <v/>
      </c>
      <c r="N155" s="67"/>
      <c r="O155" s="67"/>
      <c r="P155" s="67" t="str">
        <f>IF(Checklist48[[#This Row],[ifna]]="NA","",IF(Checklist48[[#This Row],[RelatedPQ]]=0,"",IF(Checklist48[[#This Row],[RelatedPQ]]="","",IF((INDEX(S2PQ_relational[],MATCH(Checklist48[[#This Row],[PIGUID&amp;NO]],S2PQ_relational[PIGUID &amp; "NO"],0),1))=Checklist48[[#This Row],[PIGUID]],"Not applicable",""))))</f>
        <v/>
      </c>
      <c r="Q155" s="44" t="str">
        <f>IF(Checklist48[[#This Row],[N/A]]="Not Applicable",INDEX(S2PQ[[Step 2 questions]:[Justification]],MATCH(Checklist48[[#This Row],[RelatedPQ]],S2PQ[S2PQGUID],0),3),"")</f>
        <v/>
      </c>
      <c r="R155" s="67"/>
      <c r="S155" s="74"/>
    </row>
    <row r="156" spans="2:19" s="43" customFormat="1" ht="218.5" customHeight="1" x14ac:dyDescent="0.35">
      <c r="B156" s="44"/>
      <c r="C156" s="44"/>
      <c r="D156" s="43">
        <f>IF(Checklist48[[#This Row],[SGUID]]="",IF(Checklist48[[#This Row],[SSGUID]]="",0,1),1)</f>
        <v>0</v>
      </c>
      <c r="E156" s="44" t="s">
        <v>440</v>
      </c>
      <c r="F156" s="44" t="str">
        <f>_xlfn.IFNA(Checklist48[[#This Row],[RelatedPQ]],"NA")</f>
        <v>NA</v>
      </c>
      <c r="G156" s="44" t="e">
        <f>IF(Checklist48[[#This Row],[PIGUID]]="","",INDEX(S2PQ_relational[],MATCH(Checklist48[[#This Row],[PIGUID&amp;NO]],S2PQ_relational[PIGUID &amp; "NO"],0),2))</f>
        <v>#N/A</v>
      </c>
      <c r="H156" s="44" t="str">
        <f>Checklist48[[#This Row],[PIGUID]]&amp;"NO"</f>
        <v>2yjAJyULi3j37ZPavtL4qjNO</v>
      </c>
      <c r="I156" s="44" t="b">
        <f>IF(Checklist48[[#This Row],[PIGUID]]="","",INDEX(PIs[NA Exempt],MATCH(Checklist48[[#This Row],[PIGUID]],PIs[GUID],0),1))</f>
        <v>0</v>
      </c>
      <c r="J156" s="44" t="str">
        <f>IF(Checklist48[[#This Row],[SGUID]]="",IF(Checklist48[[#This Row],[SSGUID]]="",IF(Checklist48[[#This Row],[PIGUID]]="","",INDEX(PIs[[Column1]:[SS]],MATCH(Checklist48[[#This Row],[PIGUID]],PIs[GUID],0),2)),INDEX(PIs[[Column1]:[SS]],MATCH(Checklist48[[#This Row],[SSGUID]],PIs[SSGUID],0),18)),INDEX(PIs[[Column1]:[SS]],MATCH(Checklist48[[#This Row],[SGUID]],PIs[SGUID],0),14))</f>
        <v>FO 07.09.01</v>
      </c>
      <c r="K156" s="44" t="str">
        <f>IF(Checklist48[[#This Row],[SGUID]]="",IF(Checklist48[[#This Row],[SSGUID]]="",IF(Checklist48[[#This Row],[PIGUID]]="","",INDEX(PIs[[Column1]:[SS]],MATCH(Checklist48[[#This Row],[PIGUID]],PIs[GUID],0),4)),INDEX(PIs[[Column1]:[Ssbody]],MATCH(Checklist48[[#This Row],[SSGUID]],PIs[SSGUID],0),19)),INDEX(PIs[[Column1]:[SS]],MATCH(Checklist48[[#This Row],[SGUID]],PIs[SGUID],0),15))</f>
        <v>Equipment, tools, and devices are fit for purpose and maintained.</v>
      </c>
      <c r="L156" s="44" t="str">
        <f>IF(Checklist48[[#This Row],[SGUID]]="",IF(Checklist48[[#This Row],[SSGUID]]="",INDEX(PIs[[Column1]:[SS]],MATCH(Checklist48[[#This Row],[PIGUID]],PIs[GUID],0),6),""),"")</f>
        <v>Equipment, tools, and devices (scales, plant protection product (PPP) or fertilizer application equipment, thermometers, pH meters, etc.) shall be maintained and, where applicable, calibrated at least annually.
Equipment maintenance, calibration (where applicable), and repairs shall be documented. Maintenance activities shall not present risks to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v>
      </c>
      <c r="M156" s="44" t="str">
        <f>IF(Checklist48[[#This Row],[SSGUID]]="",IF(Checklist48[[#This Row],[PIGUID]]="","",INDEX(PIs[[Column1]:[SS]],MATCH(Checklist48[[#This Row],[PIGUID]],PIs[GUID],0),8)),"")</f>
        <v>Minor Must</v>
      </c>
      <c r="N156" s="67"/>
      <c r="O156" s="67"/>
      <c r="P156" s="67" t="str">
        <f>IF(Checklist48[[#This Row],[ifna]]="NA","",IF(Checklist48[[#This Row],[RelatedPQ]]=0,"",IF(Checklist48[[#This Row],[RelatedPQ]]="","",IF((INDEX(S2PQ_relational[],MATCH(Checklist48[[#This Row],[PIGUID&amp;NO]],S2PQ_relational[PIGUID &amp; "NO"],0),1))=Checklist48[[#This Row],[PIGUID]],"Not applicable",""))))</f>
        <v/>
      </c>
      <c r="Q156" s="44" t="str">
        <f>IF(Checklist48[[#This Row],[N/A]]="Not Applicable",INDEX(S2PQ[[Step 2 questions]:[Justification]],MATCH(Checklist48[[#This Row],[RelatedPQ]],S2PQ[S2PQGUID],0),3),"")</f>
        <v/>
      </c>
      <c r="R156" s="67"/>
      <c r="S156" s="74"/>
    </row>
    <row r="157" spans="2:19" s="43" customFormat="1" ht="50.5" customHeight="1" x14ac:dyDescent="0.35">
      <c r="B157" s="44"/>
      <c r="C157" s="44"/>
      <c r="D157" s="43">
        <f>IF(Checklist48[[#This Row],[SGUID]]="",IF(Checklist48[[#This Row],[SSGUID]]="",0,1),1)</f>
        <v>0</v>
      </c>
      <c r="E157" s="44" t="s">
        <v>483</v>
      </c>
      <c r="F157" s="44" t="str">
        <f>_xlfn.IFNA(Checklist48[[#This Row],[RelatedPQ]],"NA")</f>
        <v>NA</v>
      </c>
      <c r="G157" s="44" t="e">
        <f>IF(Checklist48[[#This Row],[PIGUID]]="","",INDEX(S2PQ_relational[],MATCH(Checklist48[[#This Row],[PIGUID&amp;NO]],S2PQ_relational[PIGUID &amp; "NO"],0),2))</f>
        <v>#N/A</v>
      </c>
      <c r="H157" s="44" t="str">
        <f>Checklist48[[#This Row],[PIGUID]]&amp;"NO"</f>
        <v>1r6kK9pNHq0v9ShCqpGho2NO</v>
      </c>
      <c r="I157" s="44" t="b">
        <f>IF(Checklist48[[#This Row],[PIGUID]]="","",INDEX(PIs[NA Exempt],MATCH(Checklist48[[#This Row],[PIGUID]],PIs[GUID],0),1))</f>
        <v>0</v>
      </c>
      <c r="J157" s="44" t="str">
        <f>IF(Checklist48[[#This Row],[SGUID]]="",IF(Checklist48[[#This Row],[SSGUID]]="",IF(Checklist48[[#This Row],[PIGUID]]="","",INDEX(PIs[[Column1]:[SS]],MATCH(Checklist48[[#This Row],[PIGUID]],PIs[GUID],0),2)),INDEX(PIs[[Column1]:[SS]],MATCH(Checklist48[[#This Row],[SSGUID]],PIs[SSGUID],0),18)),INDEX(PIs[[Column1]:[SS]],MATCH(Checklist48[[#This Row],[SGUID]],PIs[SGUID],0),14))</f>
        <v>FO 07.09.02</v>
      </c>
      <c r="K157"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and fertilizer equipment is stored in such a way as to prevent risks to people’s health or the environment.</v>
      </c>
      <c r="L157" s="44" t="str">
        <f>IF(Checklist48[[#This Row],[SGUID]]="",IF(Checklist48[[#This Row],[SSGUID]]="",INDEX(PIs[[Column1]:[SS]],MATCH(Checklist48[[#This Row],[PIGUID]],PIs[GUID],0),6),""),"")</f>
        <v>The equipment used in the application of PPPs (spray tanks, backpack sprayers, etc.) shall be stored in a secure way that prevents risks to people’s health, environmental pollution and/or contamination of the harvested products.</v>
      </c>
      <c r="M157" s="44" t="str">
        <f>IF(Checklist48[[#This Row],[SSGUID]]="",IF(Checklist48[[#This Row],[PIGUID]]="","",INDEX(PIs[[Column1]:[SS]],MATCH(Checklist48[[#This Row],[PIGUID]],PIs[GUID],0),8)),"")</f>
        <v>Minor Must</v>
      </c>
      <c r="N157" s="67"/>
      <c r="O157" s="67"/>
      <c r="P157" s="67" t="str">
        <f>IF(Checklist48[[#This Row],[ifna]]="NA","",IF(Checklist48[[#This Row],[RelatedPQ]]=0,"",IF(Checklist48[[#This Row],[RelatedPQ]]="","",IF((INDEX(S2PQ_relational[],MATCH(Checklist48[[#This Row],[PIGUID&amp;NO]],S2PQ_relational[PIGUID &amp; "NO"],0),1))=Checklist48[[#This Row],[PIGUID]],"Not applicable",""))))</f>
        <v/>
      </c>
      <c r="Q157" s="44" t="str">
        <f>IF(Checklist48[[#This Row],[N/A]]="Not Applicable",INDEX(S2PQ[[Step 2 questions]:[Justification]],MATCH(Checklist48[[#This Row],[RelatedPQ]],S2PQ[S2PQGUID],0),3),"")</f>
        <v/>
      </c>
      <c r="R157" s="67"/>
      <c r="S157" s="74"/>
    </row>
    <row r="158" spans="2:19" s="43" customFormat="1" ht="31.5" x14ac:dyDescent="0.35">
      <c r="B158" s="44" t="s">
        <v>201</v>
      </c>
      <c r="C158" s="44"/>
      <c r="D158" s="43">
        <f>IF(Checklist48[[#This Row],[SGUID]]="",IF(Checklist48[[#This Row],[SSGUID]]="",0,1),1)</f>
        <v>1</v>
      </c>
      <c r="E158" s="44"/>
      <c r="F158" s="44" t="str">
        <f>_xlfn.IFNA(Checklist48[[#This Row],[RelatedPQ]],"NA")</f>
        <v/>
      </c>
      <c r="G158" s="44" t="str">
        <f>IF(Checklist48[[#This Row],[PIGUID]]="","",INDEX(S2PQ_relational[],MATCH(Checklist48[[#This Row],[PIGUID&amp;NO]],S2PQ_relational[PIGUID &amp; "NO"],0),2))</f>
        <v/>
      </c>
      <c r="H158" s="44" t="str">
        <f>Checklist48[[#This Row],[PIGUID]]&amp;"NO"</f>
        <v>NO</v>
      </c>
      <c r="I158" s="44" t="str">
        <f>IF(Checklist48[[#This Row],[PIGUID]]="","",INDEX(PIs[NA Exempt],MATCH(Checklist48[[#This Row],[PIGUID]],PIs[GUID],0),1))</f>
        <v/>
      </c>
      <c r="J158" s="44" t="str">
        <f>IF(Checklist48[[#This Row],[SGUID]]="",IF(Checklist48[[#This Row],[SSGUID]]="",IF(Checklist48[[#This Row],[PIGUID]]="","",INDEX(PIs[[Column1]:[SS]],MATCH(Checklist48[[#This Row],[PIGUID]],PIs[GUID],0),2)),INDEX(PIs[[Column1]:[SS]],MATCH(Checklist48[[#This Row],[SSGUID]],PIs[SSGUID],0),18)),INDEX(PIs[[Column1]:[SS]],MATCH(Checklist48[[#This Row],[SGUID]],PIs[SGUID],0),14))</f>
        <v>FO 08 POSTHARVEST</v>
      </c>
      <c r="K15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8" s="44" t="str">
        <f>IF(Checklist48[[#This Row],[SGUID]]="",IF(Checklist48[[#This Row],[SSGUID]]="",INDEX(PIs[[Column1]:[SS]],MATCH(Checklist48[[#This Row],[PIGUID]],PIs[GUID],0),6),""),"")</f>
        <v/>
      </c>
      <c r="M158" s="44" t="str">
        <f>IF(Checklist48[[#This Row],[SSGUID]]="",IF(Checklist48[[#This Row],[PIGUID]]="","",INDEX(PIs[[Column1]:[SS]],MATCH(Checklist48[[#This Row],[PIGUID]],PIs[GUID],0),8)),"")</f>
        <v/>
      </c>
      <c r="N158" s="67"/>
      <c r="O158" s="67"/>
      <c r="P158" s="67" t="str">
        <f>IF(Checklist48[[#This Row],[ifna]]="NA","",IF(Checklist48[[#This Row],[RelatedPQ]]=0,"",IF(Checklist48[[#This Row],[RelatedPQ]]="","",IF((INDEX(S2PQ_relational[],MATCH(Checklist48[[#This Row],[PIGUID&amp;NO]],S2PQ_relational[PIGUID &amp; "NO"],0),1))=Checklist48[[#This Row],[PIGUID]],"Not applicable",""))))</f>
        <v/>
      </c>
      <c r="Q158" s="44" t="str">
        <f>IF(Checklist48[[#This Row],[N/A]]="Not Applicable",INDEX(S2PQ[[Step 2 questions]:[Justification]],MATCH(Checklist48[[#This Row],[RelatedPQ]],S2PQ[S2PQGUID],0),3),"")</f>
        <v/>
      </c>
      <c r="R158" s="67"/>
      <c r="S158" s="74"/>
    </row>
    <row r="159" spans="2:19" s="43" customFormat="1" ht="45.75" customHeight="1" x14ac:dyDescent="0.35">
      <c r="B159" s="44"/>
      <c r="C159" s="44" t="s">
        <v>827</v>
      </c>
      <c r="D159" s="43">
        <f>IF(Checklist48[[#This Row],[SGUID]]="",IF(Checklist48[[#This Row],[SSGUID]]="",0,1),1)</f>
        <v>1</v>
      </c>
      <c r="E159" s="44"/>
      <c r="F159" s="44" t="str">
        <f>_xlfn.IFNA(Checklist48[[#This Row],[RelatedPQ]],"NA")</f>
        <v/>
      </c>
      <c r="G159" s="44" t="str">
        <f>IF(Checklist48[[#This Row],[PIGUID]]="","",INDEX(S2PQ_relational[],MATCH(Checklist48[[#This Row],[PIGUID&amp;NO]],S2PQ_relational[PIGUID &amp; "NO"],0),2))</f>
        <v/>
      </c>
      <c r="H159" s="44" t="str">
        <f>Checklist48[[#This Row],[PIGUID]]&amp;"NO"</f>
        <v>NO</v>
      </c>
      <c r="I159" s="44" t="str">
        <f>IF(Checklist48[[#This Row],[PIGUID]]="","",INDEX(PIs[NA Exempt],MATCH(Checklist48[[#This Row],[PIGUID]],PIs[GUID],0),1))</f>
        <v/>
      </c>
      <c r="J159" s="44" t="str">
        <f>IF(Checklist48[[#This Row],[SGUID]]="",IF(Checklist48[[#This Row],[SSGUID]]="",IF(Checklist48[[#This Row],[PIGUID]]="","",INDEX(PIs[[Column1]:[SS]],MATCH(Checklist48[[#This Row],[PIGUID]],PIs[GUID],0),2)),INDEX(PIs[[Column1]:[SS]],MATCH(Checklist48[[#This Row],[SSGUID]],PIs[SSGUID],0),18)),INDEX(PIs[[Column1]:[SS]],MATCH(Checklist48[[#This Row],[SGUID]],PIs[SGUID],0),14))</f>
        <v>FO 08.01 Quality of postharvest water</v>
      </c>
      <c r="K15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9" s="44" t="str">
        <f>IF(Checklist48[[#This Row],[SGUID]]="",IF(Checklist48[[#This Row],[SSGUID]]="",INDEX(PIs[[Column1]:[SS]],MATCH(Checklist48[[#This Row],[PIGUID]],PIs[GUID],0),6),""),"")</f>
        <v/>
      </c>
      <c r="M159" s="44" t="str">
        <f>IF(Checklist48[[#This Row],[SSGUID]]="",IF(Checklist48[[#This Row],[PIGUID]]="","",INDEX(PIs[[Column1]:[SS]],MATCH(Checklist48[[#This Row],[PIGUID]],PIs[GUID],0),8)),"")</f>
        <v/>
      </c>
      <c r="N159" s="67"/>
      <c r="O159" s="67"/>
      <c r="P159" s="67" t="str">
        <f>IF(Checklist48[[#This Row],[ifna]]="NA","",IF(Checklist48[[#This Row],[RelatedPQ]]=0,"",IF(Checklist48[[#This Row],[RelatedPQ]]="","",IF((INDEX(S2PQ_relational[],MATCH(Checklist48[[#This Row],[PIGUID&amp;NO]],S2PQ_relational[PIGUID &amp; "NO"],0),1))=Checklist48[[#This Row],[PIGUID]],"Not applicable",""))))</f>
        <v/>
      </c>
      <c r="Q159" s="44" t="str">
        <f>IF(Checklist48[[#This Row],[N/A]]="Not Applicable",INDEX(S2PQ[[Step 2 questions]:[Justification]],MATCH(Checklist48[[#This Row],[RelatedPQ]],S2PQ[S2PQGUID],0),3),"")</f>
        <v/>
      </c>
      <c r="R159" s="67"/>
      <c r="S159" s="74"/>
    </row>
    <row r="160" spans="2:19" s="43" customFormat="1" ht="75" customHeight="1" x14ac:dyDescent="0.35">
      <c r="B160" s="44"/>
      <c r="C160" s="44"/>
      <c r="D160" s="43">
        <f>IF(Checklist48[[#This Row],[SGUID]]="",IF(Checklist48[[#This Row],[SSGUID]]="",0,1),1)</f>
        <v>0</v>
      </c>
      <c r="E160" s="44" t="s">
        <v>1043</v>
      </c>
      <c r="F160" s="44" t="str">
        <f>_xlfn.IFNA(Checklist48[[#This Row],[RelatedPQ]],"NA")</f>
        <v>NA</v>
      </c>
      <c r="G160" s="44" t="e">
        <f>IF(Checklist48[[#This Row],[PIGUID]]="","",INDEX(S2PQ_relational[],MATCH(Checklist48[[#This Row],[PIGUID&amp;NO]],S2PQ_relational[PIGUID &amp; "NO"],0),2))</f>
        <v>#N/A</v>
      </c>
      <c r="H160" s="44" t="str">
        <f>Checklist48[[#This Row],[PIGUID]]&amp;"NO"</f>
        <v>5Gl4WdaybTCxi9n0j3lLC6NO</v>
      </c>
      <c r="I160" s="44" t="b">
        <f>IF(Checklist48[[#This Row],[PIGUID]]="","",INDEX(PIs[NA Exempt],MATCH(Checklist48[[#This Row],[PIGUID]],PIs[GUID],0),1))</f>
        <v>0</v>
      </c>
      <c r="J160" s="44" t="str">
        <f>IF(Checklist48[[#This Row],[SGUID]]="",IF(Checklist48[[#This Row],[SSGUID]]="",IF(Checklist48[[#This Row],[PIGUID]]="","",INDEX(PIs[[Column1]:[SS]],MATCH(Checklist48[[#This Row],[PIGUID]],PIs[GUID],0),2)),INDEX(PIs[[Column1]:[SS]],MATCH(Checklist48[[#This Row],[SSGUID]],PIs[SSGUID],0),18)),INDEX(PIs[[Column1]:[SS]],MATCH(Checklist48[[#This Row],[SGUID]],PIs[SGUID],0),14))</f>
        <v>FO 08.01.01</v>
      </c>
      <c r="K160"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has been undertaken to evaluate quality issues in water used in postharvest.</v>
      </c>
      <c r="L160" s="44" t="str">
        <f>IF(Checklist48[[#This Row],[SGUID]]="",IF(Checklist48[[#This Row],[SSGUID]]="",INDEX(PIs[[Column1]:[SS]],MATCH(Checklist48[[#This Row],[PIGUID]],PIs[GUID],0),6),""),"")</f>
        <v>The risk assessment shall consider frequency of analysis, sources of water, chemical and mineral contaminants.
The risk assessment shall be reviewed annually, when risks change due to operational changes, or when a situation occurs that could introduce an opportunity to contaminate the system.</v>
      </c>
      <c r="M160" s="44" t="str">
        <f>IF(Checklist48[[#This Row],[SSGUID]]="",IF(Checklist48[[#This Row],[PIGUID]]="","",INDEX(PIs[[Column1]:[SS]],MATCH(Checklist48[[#This Row],[PIGUID]],PIs[GUID],0),8)),"")</f>
        <v>Minor Must</v>
      </c>
      <c r="N160" s="67"/>
      <c r="O160" s="67"/>
      <c r="P160" s="67" t="str">
        <f>IF(Checklist48[[#This Row],[ifna]]="NA","",IF(Checklist48[[#This Row],[RelatedPQ]]=0,"",IF(Checklist48[[#This Row],[RelatedPQ]]="","",IF((INDEX(S2PQ_relational[],MATCH(Checklist48[[#This Row],[PIGUID&amp;NO]],S2PQ_relational[PIGUID &amp; "NO"],0),1))=Checklist48[[#This Row],[PIGUID]],"Not applicable",""))))</f>
        <v/>
      </c>
      <c r="Q160" s="44" t="str">
        <f>IF(Checklist48[[#This Row],[N/A]]="Not Applicable",INDEX(S2PQ[[Step 2 questions]:[Justification]],MATCH(Checklist48[[#This Row],[RelatedPQ]],S2PQ[S2PQGUID],0),3),"")</f>
        <v/>
      </c>
      <c r="R160" s="67"/>
      <c r="S160" s="74"/>
    </row>
    <row r="161" spans="2:19" s="43" customFormat="1" ht="30" x14ac:dyDescent="0.35">
      <c r="B161" s="44"/>
      <c r="C161" s="44"/>
      <c r="D161" s="43">
        <f>IF(Checklist48[[#This Row],[SGUID]]="",IF(Checklist48[[#This Row],[SSGUID]]="",0,1),1)</f>
        <v>0</v>
      </c>
      <c r="E161" s="44" t="s">
        <v>821</v>
      </c>
      <c r="F161" s="44" t="str">
        <f>_xlfn.IFNA(Checklist48[[#This Row],[RelatedPQ]],"NA")</f>
        <v>NA</v>
      </c>
      <c r="G161" s="44" t="e">
        <f>IF(Checklist48[[#This Row],[PIGUID]]="","",INDEX(S2PQ_relational[],MATCH(Checklist48[[#This Row],[PIGUID&amp;NO]],S2PQ_relational[PIGUID &amp; "NO"],0),2))</f>
        <v>#N/A</v>
      </c>
      <c r="H161" s="44" t="str">
        <f>Checklist48[[#This Row],[PIGUID]]&amp;"NO"</f>
        <v>6rZ8ty0b2nqZHjraxnlYCnNO</v>
      </c>
      <c r="I161" s="44" t="b">
        <f>IF(Checklist48[[#This Row],[PIGUID]]="","",INDEX(PIs[NA Exempt],MATCH(Checklist48[[#This Row],[PIGUID]],PIs[GUID],0),1))</f>
        <v>0</v>
      </c>
      <c r="J161" s="44" t="str">
        <f>IF(Checklist48[[#This Row],[SGUID]]="",IF(Checklist48[[#This Row],[SSGUID]]="",IF(Checklist48[[#This Row],[PIGUID]]="","",INDEX(PIs[[Column1]:[SS]],MATCH(Checklist48[[#This Row],[PIGUID]],PIs[GUID],0),2)),INDEX(PIs[[Column1]:[SS]],MATCH(Checklist48[[#This Row],[SSGUID]],PIs[SSGUID],0),18)),INDEX(PIs[[Column1]:[SS]],MATCH(Checklist48[[#This Row],[SGUID]],PIs[SGUID],0),14))</f>
        <v>FO 08.01.02</v>
      </c>
      <c r="K161" s="44" t="str">
        <f>IF(Checklist48[[#This Row],[SGUID]]="",IF(Checklist48[[#This Row],[SSGUID]]="",IF(Checklist48[[#This Row],[PIGUID]]="","",INDEX(PIs[[Column1]:[SS]],MATCH(Checklist48[[#This Row],[PIGUID]],PIs[GUID],0),4)),INDEX(PIs[[Column1]:[Ssbody]],MATCH(Checklist48[[#This Row],[SSGUID]],PIs[SSGUID],0),19)),INDEX(PIs[[Column1]:[SS]],MATCH(Checklist48[[#This Row],[SGUID]],PIs[SGUID],0),15))</f>
        <v>Laboratory testing occurs in a manner consistent with industry requirements.</v>
      </c>
      <c r="L161" s="44" t="str">
        <f>IF(Checklist48[[#This Row],[SGUID]]="",IF(Checklist48[[#This Row],[SSGUID]]="",INDEX(PIs[[Column1]:[SS]],MATCH(Checklist48[[#This Row],[PIGUID]],PIs[GUID],0),6),""),"")</f>
        <v>The water analysis should be undertaken by a laboratory that has quality control procedures.</v>
      </c>
      <c r="M161" s="44" t="str">
        <f>IF(Checklist48[[#This Row],[SSGUID]]="",IF(Checklist48[[#This Row],[PIGUID]]="","",INDEX(PIs[[Column1]:[SS]],MATCH(Checklist48[[#This Row],[PIGUID]],PIs[GUID],0),8)),"")</f>
        <v>Recom.</v>
      </c>
      <c r="N161" s="67"/>
      <c r="O161" s="67"/>
      <c r="P161" s="67" t="str">
        <f>IF(Checklist48[[#This Row],[ifna]]="NA","",IF(Checklist48[[#This Row],[RelatedPQ]]=0,"",IF(Checklist48[[#This Row],[RelatedPQ]]="","",IF((INDEX(S2PQ_relational[],MATCH(Checklist48[[#This Row],[PIGUID&amp;NO]],S2PQ_relational[PIGUID &amp; "NO"],0),1))=Checklist48[[#This Row],[PIGUID]],"Not applicable",""))))</f>
        <v/>
      </c>
      <c r="Q161" s="44" t="str">
        <f>IF(Checklist48[[#This Row],[N/A]]="Not Applicable",INDEX(S2PQ[[Step 2 questions]:[Justification]],MATCH(Checklist48[[#This Row],[RelatedPQ]],S2PQ[S2PQGUID],0),3),"")</f>
        <v/>
      </c>
      <c r="R161" s="67"/>
      <c r="S161" s="74"/>
    </row>
    <row r="162" spans="2:19" s="43" customFormat="1" ht="30" x14ac:dyDescent="0.35">
      <c r="B162" s="44"/>
      <c r="C162" s="44"/>
      <c r="D162" s="43">
        <f>IF(Checklist48[[#This Row],[SGUID]]="",IF(Checklist48[[#This Row],[SSGUID]]="",0,1),1)</f>
        <v>0</v>
      </c>
      <c r="E162" s="44" t="s">
        <v>1037</v>
      </c>
      <c r="F162" s="44" t="str">
        <f>_xlfn.IFNA(Checklist48[[#This Row],[RelatedPQ]],"NA")</f>
        <v>NA</v>
      </c>
      <c r="G162" s="44" t="e">
        <f>IF(Checklist48[[#This Row],[PIGUID]]="","",INDEX(S2PQ_relational[],MATCH(Checklist48[[#This Row],[PIGUID&amp;NO]],S2PQ_relational[PIGUID &amp; "NO"],0),2))</f>
        <v>#N/A</v>
      </c>
      <c r="H162" s="44" t="str">
        <f>Checklist48[[#This Row],[PIGUID]]&amp;"NO"</f>
        <v>5LpGBQwrIADkt1pUe7CZXANO</v>
      </c>
      <c r="I162" s="44" t="b">
        <f>IF(Checklist48[[#This Row],[PIGUID]]="","",INDEX(PIs[NA Exempt],MATCH(Checklist48[[#This Row],[PIGUID]],PIs[GUID],0),1))</f>
        <v>0</v>
      </c>
      <c r="J162" s="44" t="str">
        <f>IF(Checklist48[[#This Row],[SGUID]]="",IF(Checklist48[[#This Row],[SSGUID]]="",IF(Checklist48[[#This Row],[PIGUID]]="","",INDEX(PIs[[Column1]:[SS]],MATCH(Checklist48[[#This Row],[PIGUID]],PIs[GUID],0),2)),INDEX(PIs[[Column1]:[SS]],MATCH(Checklist48[[#This Row],[SSGUID]],PIs[SSGUID],0),18)),INDEX(PIs[[Column1]:[SS]],MATCH(Checklist48[[#This Row],[SGUID]],PIs[SGUID],0),14))</f>
        <v>FO 08.01.03</v>
      </c>
      <c r="K162" s="44" t="str">
        <f>IF(Checklist48[[#This Row],[SGUID]]="",IF(Checklist48[[#This Row],[SSGUID]]="",IF(Checklist48[[#This Row],[PIGUID]]="","",INDEX(PIs[[Column1]:[SS]],MATCH(Checklist48[[#This Row],[PIGUID]],PIs[GUID],0),4)),INDEX(PIs[[Column1]:[Ssbody]],MATCH(Checklist48[[#This Row],[SSGUID]],PIs[SSGUID],0),19)),INDEX(PIs[[Column1]:[SS]],MATCH(Checklist48[[#This Row],[SGUID]],PIs[SGUID],0),15))</f>
        <v>Corrective actions are taken based on results from the risk assessment and the results of the water analysis.</v>
      </c>
      <c r="L162" s="44" t="str">
        <f>IF(Checklist48[[#This Row],[SGUID]]="",IF(Checklist48[[#This Row],[SSGUID]]="",INDEX(PIs[[Column1]:[SS]],MATCH(Checklist48[[#This Row],[PIGUID]],PIs[GUID],0),6),""),"")</f>
        <v>Records shall be available of the actions taken to address risks of water quality used in postharvest, along with records of their results.</v>
      </c>
      <c r="M162" s="44" t="str">
        <f>IF(Checklist48[[#This Row],[SSGUID]]="",IF(Checklist48[[#This Row],[PIGUID]]="","",INDEX(PIs[[Column1]:[SS]],MATCH(Checklist48[[#This Row],[PIGUID]],PIs[GUID],0),8)),"")</f>
        <v>Minor Must</v>
      </c>
      <c r="N162" s="67"/>
      <c r="O162" s="67"/>
      <c r="P162" s="67" t="str">
        <f>IF(Checklist48[[#This Row],[ifna]]="NA","",IF(Checklist48[[#This Row],[RelatedPQ]]=0,"",IF(Checklist48[[#This Row],[RelatedPQ]]="","",IF((INDEX(S2PQ_relational[],MATCH(Checklist48[[#This Row],[PIGUID&amp;NO]],S2PQ_relational[PIGUID &amp; "NO"],0),1))=Checklist48[[#This Row],[PIGUID]],"Not applicable",""))))</f>
        <v/>
      </c>
      <c r="Q162" s="44" t="str">
        <f>IF(Checklist48[[#This Row],[N/A]]="Not Applicable",INDEX(S2PQ[[Step 2 questions]:[Justification]],MATCH(Checklist48[[#This Row],[RelatedPQ]],S2PQ[S2PQGUID],0),3),"")</f>
        <v/>
      </c>
      <c r="R162" s="67"/>
      <c r="S162" s="74"/>
    </row>
    <row r="163" spans="2:19" s="43" customFormat="1" ht="30" x14ac:dyDescent="0.35">
      <c r="B163" s="44"/>
      <c r="C163" s="44" t="s">
        <v>202</v>
      </c>
      <c r="D163" s="43">
        <f>IF(Checklist48[[#This Row],[SGUID]]="",IF(Checklist48[[#This Row],[SSGUID]]="",0,1),1)</f>
        <v>1</v>
      </c>
      <c r="E163" s="44"/>
      <c r="F163" s="44" t="str">
        <f>_xlfn.IFNA(Checklist48[[#This Row],[RelatedPQ]],"NA")</f>
        <v/>
      </c>
      <c r="G163" s="44" t="str">
        <f>IF(Checklist48[[#This Row],[PIGUID]]="","",INDEX(S2PQ_relational[],MATCH(Checklist48[[#This Row],[PIGUID&amp;NO]],S2PQ_relational[PIGUID &amp; "NO"],0),2))</f>
        <v/>
      </c>
      <c r="H163" s="44" t="str">
        <f>Checklist48[[#This Row],[PIGUID]]&amp;"NO"</f>
        <v>NO</v>
      </c>
      <c r="I163" s="44" t="str">
        <f>IF(Checklist48[[#This Row],[PIGUID]]="","",INDEX(PIs[NA Exempt],MATCH(Checklist48[[#This Row],[PIGUID]],PIs[GUID],0),1))</f>
        <v/>
      </c>
      <c r="J163" s="44" t="str">
        <f>IF(Checklist48[[#This Row],[SGUID]]="",IF(Checklist48[[#This Row],[SSGUID]]="",IF(Checklist48[[#This Row],[PIGUID]]="","",INDEX(PIs[[Column1]:[SS]],MATCH(Checklist48[[#This Row],[PIGUID]],PIs[GUID],0),2)),INDEX(PIs[[Column1]:[SS]],MATCH(Checklist48[[#This Row],[SSGUID]],PIs[SSGUID],0),18)),INDEX(PIs[[Column1]:[SS]],MATCH(Checklist48[[#This Row],[SGUID]],PIs[SGUID],0),14))</f>
        <v>FO 08.02 Postharvest treatments</v>
      </c>
      <c r="K16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63" s="44" t="str">
        <f>IF(Checklist48[[#This Row],[SGUID]]="",IF(Checklist48[[#This Row],[SSGUID]]="",INDEX(PIs[[Column1]:[SS]],MATCH(Checklist48[[#This Row],[PIGUID]],PIs[GUID],0),6),""),"")</f>
        <v/>
      </c>
      <c r="M163" s="44" t="str">
        <f>IF(Checklist48[[#This Row],[SSGUID]]="",IF(Checklist48[[#This Row],[PIGUID]]="","",INDEX(PIs[[Column1]:[SS]],MATCH(Checklist48[[#This Row],[PIGUID]],PIs[GUID],0),8)),"")</f>
        <v/>
      </c>
      <c r="N163" s="67"/>
      <c r="O163" s="67"/>
      <c r="P163" s="67" t="str">
        <f>IF(Checklist48[[#This Row],[ifna]]="NA","",IF(Checklist48[[#This Row],[RelatedPQ]]=0,"",IF(Checklist48[[#This Row],[RelatedPQ]]="","",IF((INDEX(S2PQ_relational[],MATCH(Checklist48[[#This Row],[PIGUID&amp;NO]],S2PQ_relational[PIGUID &amp; "NO"],0),1))=Checklist48[[#This Row],[PIGUID]],"Not applicable",""))))</f>
        <v/>
      </c>
      <c r="Q163" s="44" t="str">
        <f>IF(Checklist48[[#This Row],[N/A]]="Not Applicable",INDEX(S2PQ[[Step 2 questions]:[Justification]],MATCH(Checklist48[[#This Row],[RelatedPQ]],S2PQ[S2PQGUID],0),3),"")</f>
        <v/>
      </c>
      <c r="R163" s="67"/>
      <c r="S163" s="74"/>
    </row>
    <row r="164" spans="2:19" s="43" customFormat="1" ht="110" x14ac:dyDescent="0.35">
      <c r="B164" s="44"/>
      <c r="C164" s="44"/>
      <c r="D164" s="43">
        <f>IF(Checklist48[[#This Row],[SGUID]]="",IF(Checklist48[[#This Row],[SSGUID]]="",0,1),1)</f>
        <v>0</v>
      </c>
      <c r="E164" s="44" t="s">
        <v>195</v>
      </c>
      <c r="F164" s="44" t="str">
        <f>_xlfn.IFNA(Checklist48[[#This Row],[RelatedPQ]],"NA")</f>
        <v>NA</v>
      </c>
      <c r="G164" s="44" t="e">
        <f>IF(Checklist48[[#This Row],[PIGUID]]="","",INDEX(S2PQ_relational[],MATCH(Checklist48[[#This Row],[PIGUID&amp;NO]],S2PQ_relational[PIGUID &amp; "NO"],0),2))</f>
        <v>#N/A</v>
      </c>
      <c r="H164" s="44" t="str">
        <f>Checklist48[[#This Row],[PIGUID]]&amp;"NO"</f>
        <v>4elU6YivpDUP8Zg3hYzRURNO</v>
      </c>
      <c r="I164" s="44" t="b">
        <f>IF(Checklist48[[#This Row],[PIGUID]]="","",INDEX(PIs[NA Exempt],MATCH(Checklist48[[#This Row],[PIGUID]],PIs[GUID],0),1))</f>
        <v>0</v>
      </c>
      <c r="J164" s="44" t="str">
        <f>IF(Checklist48[[#This Row],[SGUID]]="",IF(Checklist48[[#This Row],[SSGUID]]="",IF(Checklist48[[#This Row],[PIGUID]]="","",INDEX(PIs[[Column1]:[SS]],MATCH(Checklist48[[#This Row],[PIGUID]],PIs[GUID],0),2)),INDEX(PIs[[Column1]:[SS]],MATCH(Checklist48[[#This Row],[SSGUID]],PIs[SSGUID],0),18)),INDEX(PIs[[Column1]:[SS]],MATCH(Checklist48[[#This Row],[SGUID]],PIs[SGUID],0),14))</f>
        <v>FO 08.02.01</v>
      </c>
      <c r="K164"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postharvest treatments if and only if there are no existing alternatives to ensure maintenance of good quality.</v>
      </c>
      <c r="L164" s="44" t="str">
        <f>IF(Checklist48[[#This Row],[SGUID]]="",IF(Checklist48[[#This Row],[SSGUID]]="",INDEX(PIs[[Column1]:[SS]],MATCH(Checklist48[[#This Row],[PIGUID]],PIs[GUID],0),6),""),"")</f>
        <v>All possible alternatives for the use of postharvest treatments shall have been considered and evaluated, and chemicals shall be used only where there is no technically accepted alternative.
Postharvest treatments may include plant protection products (PPPs), inks to color flowers, and other treatments.</v>
      </c>
      <c r="M164" s="44" t="str">
        <f>IF(Checklist48[[#This Row],[SSGUID]]="",IF(Checklist48[[#This Row],[PIGUID]]="","",INDEX(PIs[[Column1]:[SS]],MATCH(Checklist48[[#This Row],[PIGUID]],PIs[GUID],0),8)),"")</f>
        <v>Minor Must</v>
      </c>
      <c r="N164" s="67"/>
      <c r="O164" s="67"/>
      <c r="P164" s="67" t="str">
        <f>IF(Checklist48[[#This Row],[ifna]]="NA","",IF(Checklist48[[#This Row],[RelatedPQ]]=0,"",IF(Checklist48[[#This Row],[RelatedPQ]]="","",IF((INDEX(S2PQ_relational[],MATCH(Checklist48[[#This Row],[PIGUID&amp;NO]],S2PQ_relational[PIGUID &amp; "NO"],0),1))=Checklist48[[#This Row],[PIGUID]],"Not applicable",""))))</f>
        <v/>
      </c>
      <c r="Q164" s="44" t="str">
        <f>IF(Checklist48[[#This Row],[N/A]]="Not Applicable",INDEX(S2PQ[[Step 2 questions]:[Justification]],MATCH(Checklist48[[#This Row],[RelatedPQ]],S2PQ[S2PQGUID],0),3),"")</f>
        <v/>
      </c>
      <c r="R164" s="67"/>
      <c r="S164" s="74"/>
    </row>
    <row r="165" spans="2:19" s="43" customFormat="1" ht="110" x14ac:dyDescent="0.35">
      <c r="B165" s="44"/>
      <c r="C165" s="44"/>
      <c r="D165" s="43">
        <f>IF(Checklist48[[#This Row],[SGUID]]="",IF(Checklist48[[#This Row],[SSGUID]]="",0,1),1)</f>
        <v>0</v>
      </c>
      <c r="E165" s="44" t="s">
        <v>203</v>
      </c>
      <c r="F165" s="44" t="str">
        <f>_xlfn.IFNA(Checklist48[[#This Row],[RelatedPQ]],"NA")</f>
        <v>NA</v>
      </c>
      <c r="G165" s="44" t="e">
        <f>IF(Checklist48[[#This Row],[PIGUID]]="","",INDEX(S2PQ_relational[],MATCH(Checklist48[[#This Row],[PIGUID&amp;NO]],S2PQ_relational[PIGUID &amp; "NO"],0),2))</f>
        <v>#N/A</v>
      </c>
      <c r="H165" s="44" t="str">
        <f>Checklist48[[#This Row],[PIGUID]]&amp;"NO"</f>
        <v>4Z90n5MuwIly9eLPYBpn4iNO</v>
      </c>
      <c r="I165" s="44" t="b">
        <f>IF(Checklist48[[#This Row],[PIGUID]]="","",INDEX(PIs[NA Exempt],MATCH(Checklist48[[#This Row],[PIGUID]],PIs[GUID],0),1))</f>
        <v>0</v>
      </c>
      <c r="J165" s="44" t="str">
        <f>IF(Checklist48[[#This Row],[SGUID]]="",IF(Checklist48[[#This Row],[SSGUID]]="",IF(Checklist48[[#This Row],[PIGUID]]="","",INDEX(PIs[[Column1]:[SS]],MATCH(Checklist48[[#This Row],[PIGUID]],PIs[GUID],0),2)),INDEX(PIs[[Column1]:[SS]],MATCH(Checklist48[[#This Row],[SSGUID]],PIs[SSGUID],0),18)),INDEX(PIs[[Column1]:[SS]],MATCH(Checklist48[[#This Row],[SGUID]],PIs[SGUID],0),14))</f>
        <v>FO 08.02.02</v>
      </c>
      <c r="K165" s="44" t="str">
        <f>IF(Checklist48[[#This Row],[SGUID]]="",IF(Checklist48[[#This Row],[SSGUID]]="",IF(Checklist48[[#This Row],[PIGUID]]="","",INDEX(PIs[[Column1]:[SS]],MATCH(Checklist48[[#This Row],[PIGUID]],PIs[GUID],0),4)),INDEX(PIs[[Column1]:[Ssbody]],MATCH(Checklist48[[#This Row],[SSGUID]],PIs[SSGUID],0),19)),INDEX(PIs[[Column1]:[SS]],MATCH(Checklist48[[#This Row],[SGUID]],PIs[SGUID],0),15))</f>
        <v>All label instructions are complied with.</v>
      </c>
      <c r="L165" s="44" t="str">
        <f>IF(Checklist48[[#This Row],[SGUID]]="",IF(Checklist48[[#This Row],[SSGUID]]="",INDEX(PIs[[Column1]:[SS]],MATCH(Checklist48[[#This Row],[PIGUID]],PIs[GUID],0),6),""),"")</f>
        <v>Clear procedures shall be in place and documentation (postharvest protection product (PPP) application records, packaging/delivery dates of treated products, etc.) shall be available demonstrating that the label instructions for chemicals applied to the harvested products have been complied with.</v>
      </c>
      <c r="M165" s="44" t="str">
        <f>IF(Checklist48[[#This Row],[SSGUID]]="",IF(Checklist48[[#This Row],[PIGUID]]="","",INDEX(PIs[[Column1]:[SS]],MATCH(Checklist48[[#This Row],[PIGUID]],PIs[GUID],0),8)),"")</f>
        <v>Major Must</v>
      </c>
      <c r="N165" s="67"/>
      <c r="O165" s="67"/>
      <c r="P165" s="67" t="str">
        <f>IF(Checklist48[[#This Row],[ifna]]="NA","",IF(Checklist48[[#This Row],[RelatedPQ]]=0,"",IF(Checklist48[[#This Row],[RelatedPQ]]="","",IF((INDEX(S2PQ_relational[],MATCH(Checklist48[[#This Row],[PIGUID&amp;NO]],S2PQ_relational[PIGUID &amp; "NO"],0),1))=Checklist48[[#This Row],[PIGUID]],"Not applicable",""))))</f>
        <v/>
      </c>
      <c r="Q165" s="44" t="str">
        <f>IF(Checklist48[[#This Row],[N/A]]="Not Applicable",INDEX(S2PQ[[Step 2 questions]:[Justification]],MATCH(Checklist48[[#This Row],[RelatedPQ]],S2PQ[S2PQGUID],0),3),"")</f>
        <v/>
      </c>
      <c r="R165" s="67"/>
      <c r="S165" s="74"/>
    </row>
    <row r="166" spans="2:19" s="43" customFormat="1" ht="110" x14ac:dyDescent="0.35">
      <c r="B166" s="44"/>
      <c r="C166" s="44"/>
      <c r="D166" s="43">
        <f>IF(Checklist48[[#This Row],[SGUID]]="",IF(Checklist48[[#This Row],[SSGUID]]="",0,1),1)</f>
        <v>0</v>
      </c>
      <c r="E166" s="44" t="s">
        <v>331</v>
      </c>
      <c r="F166" s="44" t="str">
        <f>_xlfn.IFNA(Checklist48[[#This Row],[RelatedPQ]],"NA")</f>
        <v>NA</v>
      </c>
      <c r="G166" s="44" t="e">
        <f>IF(Checklist48[[#This Row],[PIGUID]]="","",INDEX(S2PQ_relational[],MATCH(Checklist48[[#This Row],[PIGUID&amp;NO]],S2PQ_relational[PIGUID &amp; "NO"],0),2))</f>
        <v>#N/A</v>
      </c>
      <c r="H166" s="44" t="str">
        <f>Checklist48[[#This Row],[PIGUID]]&amp;"NO"</f>
        <v>iHndUfPyGPYoulIuDy0lWNO</v>
      </c>
      <c r="I166" s="44" t="b">
        <f>IF(Checklist48[[#This Row],[PIGUID]]="","",INDEX(PIs[NA Exempt],MATCH(Checklist48[[#This Row],[PIGUID]],PIs[GUID],0),1))</f>
        <v>0</v>
      </c>
      <c r="J166" s="44" t="str">
        <f>IF(Checklist48[[#This Row],[SGUID]]="",IF(Checklist48[[#This Row],[SSGUID]]="",IF(Checklist48[[#This Row],[PIGUID]]="","",INDEX(PIs[[Column1]:[SS]],MATCH(Checklist48[[#This Row],[PIGUID]],PIs[GUID],0),2)),INDEX(PIs[[Column1]:[SS]],MATCH(Checklist48[[#This Row],[SSGUID]],PIs[SSGUID],0),18)),INDEX(PIs[[Column1]:[SS]],MATCH(Checklist48[[#This Row],[SGUID]],PIs[SGUID],0),14))</f>
        <v>FO 08.02.03</v>
      </c>
      <c r="K166"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only those plant protection products (PPPs) that are officially registered in the country of use and approved for postharvest use.</v>
      </c>
      <c r="L166" s="44" t="str">
        <f>IF(Checklist48[[#This Row],[SGUID]]="",IF(Checklist48[[#This Row],[SSGUID]]="",INDEX(PIs[[Column1]:[SS]],MATCH(Checklist48[[#This Row],[PIGUID]],PIs[GUID],0),6),""),"")</f>
        <v>All postharvest PPPs or any other postharvest treatments used on the harvested products shall be officially registered or permitted by the appropriate governmental organization in the country of application, approved for use in the country of application, and approved for postharvest use as indicated on the biocide and PPP labels. Where no official registration scheme exists, refer to the GLOBALG.A.P. guideline on this subject and to “International Code of Conduct on the Distribution and Use of Pesticides” of the Food and Agriculture Organization (FAO).</v>
      </c>
      <c r="M166" s="44" t="str">
        <f>IF(Checklist48[[#This Row],[SSGUID]]="",IF(Checklist48[[#This Row],[PIGUID]]="","",INDEX(PIs[[Column1]:[SS]],MATCH(Checklist48[[#This Row],[PIGUID]],PIs[GUID],0),8)),"")</f>
        <v>Major Must</v>
      </c>
      <c r="N166" s="67"/>
      <c r="O166" s="67"/>
      <c r="P166" s="67" t="str">
        <f>IF(Checklist48[[#This Row],[ifna]]="NA","",IF(Checklist48[[#This Row],[RelatedPQ]]=0,"",IF(Checklist48[[#This Row],[RelatedPQ]]="","",IF((INDEX(S2PQ_relational[],MATCH(Checklist48[[#This Row],[PIGUID&amp;NO]],S2PQ_relational[PIGUID &amp; "NO"],0),1))=Checklist48[[#This Row],[PIGUID]],"Not applicable",""))))</f>
        <v/>
      </c>
      <c r="Q166" s="44" t="str">
        <f>IF(Checklist48[[#This Row],[N/A]]="Not Applicable",INDEX(S2PQ[[Step 2 questions]:[Justification]],MATCH(Checklist48[[#This Row],[RelatedPQ]],S2PQ[S2PQGUID],0),3),"")</f>
        <v/>
      </c>
      <c r="R166" s="67"/>
      <c r="S166" s="74"/>
    </row>
    <row r="167" spans="2:19" s="43" customFormat="1" ht="110" x14ac:dyDescent="0.35">
      <c r="B167" s="44"/>
      <c r="C167" s="44"/>
      <c r="D167" s="43">
        <f>IF(Checklist48[[#This Row],[SGUID]]="",IF(Checklist48[[#This Row],[SSGUID]]="",0,1),1)</f>
        <v>0</v>
      </c>
      <c r="E167" s="44" t="s">
        <v>230</v>
      </c>
      <c r="F167" s="44" t="str">
        <f>_xlfn.IFNA(Checklist48[[#This Row],[RelatedPQ]],"NA")</f>
        <v>NA</v>
      </c>
      <c r="G167" s="44" t="e">
        <f>IF(Checklist48[[#This Row],[PIGUID]]="","",INDEX(S2PQ_relational[],MATCH(Checklist48[[#This Row],[PIGUID&amp;NO]],S2PQ_relational[PIGUID &amp; "NO"],0),2))</f>
        <v>#N/A</v>
      </c>
      <c r="H167" s="44" t="str">
        <f>Checklist48[[#This Row],[PIGUID]]&amp;"NO"</f>
        <v>46SFKyIYeUQ3Fa48McaHksNO</v>
      </c>
      <c r="I167" s="44" t="b">
        <f>IF(Checklist48[[#This Row],[PIGUID]]="","",INDEX(PIs[NA Exempt],MATCH(Checklist48[[#This Row],[PIGUID]],PIs[GUID],0),1))</f>
        <v>0</v>
      </c>
      <c r="J167" s="44" t="str">
        <f>IF(Checklist48[[#This Row],[SGUID]]="",IF(Checklist48[[#This Row],[SSGUID]]="",IF(Checklist48[[#This Row],[PIGUID]]="","",INDEX(PIs[[Column1]:[SS]],MATCH(Checklist48[[#This Row],[PIGUID]],PIs[GUID],0),2)),INDEX(PIs[[Column1]:[SS]],MATCH(Checklist48[[#This Row],[SSGUID]],PIs[SSGUID],0),18)),INDEX(PIs[[Column1]:[SS]],MATCH(Checklist48[[#This Row],[SGUID]],PIs[SGUID],0),14))</f>
        <v>FO 08.02.04</v>
      </c>
      <c r="K16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keeps an up-to-date list of postharvest plant protection products (PPPs) that are used, and approved for use, on crops being grown.</v>
      </c>
      <c r="L167" s="44" t="str">
        <f>IF(Checklist48[[#This Row],[SGUID]]="",IF(Checklist48[[#This Row],[SSGUID]]="",INDEX(PIs[[Column1]:[SS]],MATCH(Checklist48[[#This Row],[PIGUID]],PIs[GUID],0),6),""),"")</f>
        <v>An up-to-date documented list shall be available that takes into account any changes in local and national PPP legislation. The list shall contain the commercial brand names of PPPs (including their active ingredient composition or beneficial organisms) that have been or are being used on registered crops grown on the farm within the last 12 months.</v>
      </c>
      <c r="M167" s="44" t="str">
        <f>IF(Checklist48[[#This Row],[SSGUID]]="",IF(Checklist48[[#This Row],[PIGUID]]="","",INDEX(PIs[[Column1]:[SS]],MATCH(Checklist48[[#This Row],[PIGUID]],PIs[GUID],0),8)),"")</f>
        <v>Minor Must</v>
      </c>
      <c r="N167" s="67"/>
      <c r="O167" s="67"/>
      <c r="P167" s="67" t="str">
        <f>IF(Checklist48[[#This Row],[ifna]]="NA","",IF(Checklist48[[#This Row],[RelatedPQ]]=0,"",IF(Checklist48[[#This Row],[RelatedPQ]]="","",IF((INDEX(S2PQ_relational[],MATCH(Checklist48[[#This Row],[PIGUID&amp;NO]],S2PQ_relational[PIGUID &amp; "NO"],0),1))=Checklist48[[#This Row],[PIGUID]],"Not applicable",""))))</f>
        <v/>
      </c>
      <c r="Q167" s="44" t="str">
        <f>IF(Checklist48[[#This Row],[N/A]]="Not Applicable",INDEX(S2PQ[[Step 2 questions]:[Justification]],MATCH(Checklist48[[#This Row],[RelatedPQ]],S2PQ[S2PQGUID],0),3),"")</f>
        <v/>
      </c>
      <c r="R167" s="67"/>
      <c r="S167" s="74"/>
    </row>
    <row r="168" spans="2:19" s="43" customFormat="1" ht="110" x14ac:dyDescent="0.35">
      <c r="B168" s="44"/>
      <c r="C168" s="44"/>
      <c r="D168" s="43">
        <f>IF(Checklist48[[#This Row],[SGUID]]="",IF(Checklist48[[#This Row],[SSGUID]]="",0,1),1)</f>
        <v>0</v>
      </c>
      <c r="E168" s="44" t="s">
        <v>236</v>
      </c>
      <c r="F168" s="44" t="str">
        <f>_xlfn.IFNA(Checklist48[[#This Row],[RelatedPQ]],"NA")</f>
        <v>NA</v>
      </c>
      <c r="G168" s="44" t="e">
        <f>IF(Checklist48[[#This Row],[PIGUID]]="","",INDEX(S2PQ_relational[],MATCH(Checklist48[[#This Row],[PIGUID&amp;NO]],S2PQ_relational[PIGUID &amp; "NO"],0),2))</f>
        <v>#N/A</v>
      </c>
      <c r="H168" s="44" t="str">
        <f>Checklist48[[#This Row],[PIGUID]]&amp;"NO"</f>
        <v>1pZB76SwBalQpUvgXPZztDNO</v>
      </c>
      <c r="I168" s="44" t="b">
        <f>IF(Checklist48[[#This Row],[PIGUID]]="","",INDEX(PIs[NA Exempt],MATCH(Checklist48[[#This Row],[PIGUID]],PIs[GUID],0),1))</f>
        <v>0</v>
      </c>
      <c r="J168" s="44" t="str">
        <f>IF(Checklist48[[#This Row],[SGUID]]="",IF(Checklist48[[#This Row],[SSGUID]]="",IF(Checklist48[[#This Row],[PIGUID]]="","",INDEX(PIs[[Column1]:[SS]],MATCH(Checklist48[[#This Row],[PIGUID]],PIs[GUID],0),2)),INDEX(PIs[[Column1]:[SS]],MATCH(Checklist48[[#This Row],[SSGUID]],PIs[SSGUID],0),18)),INDEX(PIs[[Column1]:[SS]],MATCH(Checklist48[[#This Row],[SGUID]],PIs[SGUID],0),14))</f>
        <v>FO 08.02.05</v>
      </c>
      <c r="K16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and/or packer has consulted their customers to determine whether there are restrictions on specific postharvest treatments or any additional commercial restrictions.</v>
      </c>
      <c r="L168" s="44" t="str">
        <f>IF(Checklist48[[#This Row],[SGUID]]="",IF(Checklist48[[#This Row],[SSGUID]]="",INDEX(PIs[[Column1]:[SS]],MATCH(Checklist48[[#This Row],[PIGUID]],PIs[GUID],0),6),""),"")</f>
        <v>There shall be documentation confirming the request from the producer and/or packer for information on additional restrictions.</v>
      </c>
      <c r="M168" s="44" t="str">
        <f>IF(Checklist48[[#This Row],[SSGUID]]="",IF(Checklist48[[#This Row],[PIGUID]]="","",INDEX(PIs[[Column1]:[SS]],MATCH(Checklist48[[#This Row],[PIGUID]],PIs[GUID],0),8)),"")</f>
        <v>Minor Must</v>
      </c>
      <c r="N168" s="67"/>
      <c r="O168" s="67"/>
      <c r="P168" s="67" t="str">
        <f>IF(Checklist48[[#This Row],[ifna]]="NA","",IF(Checklist48[[#This Row],[RelatedPQ]]=0,"",IF(Checklist48[[#This Row],[RelatedPQ]]="","",IF((INDEX(S2PQ_relational[],MATCH(Checklist48[[#This Row],[PIGUID&amp;NO]],S2PQ_relational[PIGUID &amp; "NO"],0),1))=Checklist48[[#This Row],[PIGUID]],"Not applicable",""))))</f>
        <v/>
      </c>
      <c r="Q168" s="44" t="str">
        <f>IF(Checklist48[[#This Row],[N/A]]="Not Applicable",INDEX(S2PQ[[Step 2 questions]:[Justification]],MATCH(Checklist48[[#This Row],[RelatedPQ]],S2PQ[S2PQGUID],0),3),"")</f>
        <v/>
      </c>
      <c r="R168" s="67"/>
      <c r="S168" s="74"/>
    </row>
    <row r="169" spans="2:19" s="43" customFormat="1" ht="160" x14ac:dyDescent="0.35">
      <c r="B169" s="44"/>
      <c r="C169" s="44"/>
      <c r="D169" s="43">
        <f>IF(Checklist48[[#This Row],[SGUID]]="",IF(Checklist48[[#This Row],[SSGUID]]="",0,1),1)</f>
        <v>0</v>
      </c>
      <c r="E169" s="44" t="s">
        <v>313</v>
      </c>
      <c r="F169" s="44" t="str">
        <f>_xlfn.IFNA(Checklist48[[#This Row],[RelatedPQ]],"NA")</f>
        <v>NA</v>
      </c>
      <c r="G169" s="44" t="e">
        <f>IF(Checklist48[[#This Row],[PIGUID]]="","",INDEX(S2PQ_relational[],MATCH(Checklist48[[#This Row],[PIGUID&amp;NO]],S2PQ_relational[PIGUID &amp; "NO"],0),2))</f>
        <v>#N/A</v>
      </c>
      <c r="H169" s="44" t="str">
        <f>Checklist48[[#This Row],[PIGUID]]&amp;"NO"</f>
        <v>bGUOIClk5fJfkQ2PSC5YoNO</v>
      </c>
      <c r="I169" s="44" t="b">
        <f>IF(Checklist48[[#This Row],[PIGUID]]="","",INDEX(PIs[NA Exempt],MATCH(Checklist48[[#This Row],[PIGUID]],PIs[GUID],0),1))</f>
        <v>0</v>
      </c>
      <c r="J169" s="44" t="str">
        <f>IF(Checklist48[[#This Row],[SGUID]]="",IF(Checklist48[[#This Row],[SSGUID]]="",IF(Checklist48[[#This Row],[PIGUID]]="","",INDEX(PIs[[Column1]:[SS]],MATCH(Checklist48[[#This Row],[PIGUID]],PIs[GUID],0),2)),INDEX(PIs[[Column1]:[SS]],MATCH(Checklist48[[#This Row],[SSGUID]],PIs[SSGUID],0),18)),INDEX(PIs[[Column1]:[SS]],MATCH(Checklist48[[#This Row],[SGUID]],PIs[SGUID],0),14))</f>
        <v>FO 08.02.06</v>
      </c>
      <c r="K169"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postharvest treatment applications are kept.</v>
      </c>
      <c r="L169" s="44" t="str">
        <f>IF(Checklist48[[#This Row],[SGUID]]="",IF(Checklist48[[#This Row],[SSGUID]]="",INDEX(PIs[[Column1]:[SS]],MATCH(Checklist48[[#This Row],[PIGUID]],PIs[GUID],0),6),""),"")</f>
        <v>The following information shall be included in all records of postharvest plant protection product (PPP) applications:
- The lot or batch of harvested product treated
- The name or reference of the farm or harvested product-handling site where the treatment was undertaken
- The exact dates (day/month/year) of the applications
- The type of treatment used for PPP application (spraying, drenching, gassing, etc.)
- The justification for the application (i.e., common name of pest to be treated)
- The complete trade name and active ingredient (including formulation) or beneficial organism with scientific name
- The amount of PPP applied in weight or volume per liter of water or other carrier medium
- The name of the person who has applied the PPP to the harvested product</v>
      </c>
      <c r="M169" s="44" t="str">
        <f>IF(Checklist48[[#This Row],[SSGUID]]="",IF(Checklist48[[#This Row],[PIGUID]]="","",INDEX(PIs[[Column1]:[SS]],MATCH(Checklist48[[#This Row],[PIGUID]],PIs[GUID],0),8)),"")</f>
        <v>Major Must</v>
      </c>
      <c r="N169" s="67"/>
      <c r="O169" s="67"/>
      <c r="P169" s="67" t="str">
        <f>IF(Checklist48[[#This Row],[ifna]]="NA","",IF(Checklist48[[#This Row],[RelatedPQ]]=0,"",IF(Checklist48[[#This Row],[RelatedPQ]]="","",IF((INDEX(S2PQ_relational[],MATCH(Checklist48[[#This Row],[PIGUID&amp;NO]],S2PQ_relational[PIGUID &amp; "NO"],0),1))=Checklist48[[#This Row],[PIGUID]],"Not applicable",""))))</f>
        <v/>
      </c>
      <c r="Q169" s="44" t="str">
        <f>IF(Checklist48[[#This Row],[N/A]]="Not Applicable",INDEX(S2PQ[[Step 2 questions]:[Justification]],MATCH(Checklist48[[#This Row],[RelatedPQ]],S2PQ[S2PQGUID],0),3),"")</f>
        <v/>
      </c>
      <c r="R169" s="67"/>
      <c r="S169" s="74"/>
    </row>
    <row r="170" spans="2:19" s="43" customFormat="1" ht="50" x14ac:dyDescent="0.35">
      <c r="B170" s="44"/>
      <c r="C170" s="44"/>
      <c r="D170" s="43">
        <f>IF(Checklist48[[#This Row],[SGUID]]="",IF(Checklist48[[#This Row],[SSGUID]]="",0,1),1)</f>
        <v>0</v>
      </c>
      <c r="E170" s="44" t="s">
        <v>1007</v>
      </c>
      <c r="F170" s="44" t="str">
        <f>_xlfn.IFNA(Checklist48[[#This Row],[RelatedPQ]],"NA")</f>
        <v>NA</v>
      </c>
      <c r="G170" s="44" t="e">
        <f>IF(Checklist48[[#This Row],[PIGUID]]="","",INDEX(S2PQ_relational[],MATCH(Checklist48[[#This Row],[PIGUID&amp;NO]],S2PQ_relational[PIGUID &amp; "NO"],0),2))</f>
        <v>#N/A</v>
      </c>
      <c r="H170" s="44" t="str">
        <f>Checklist48[[#This Row],[PIGUID]]&amp;"NO"</f>
        <v>4ZnBflFxdjBu3f0DKTkDCZNO</v>
      </c>
      <c r="I170" s="44" t="b">
        <f>IF(Checklist48[[#This Row],[PIGUID]]="","",INDEX(PIs[NA Exempt],MATCH(Checklist48[[#This Row],[PIGUID]],PIs[GUID],0),1))</f>
        <v>0</v>
      </c>
      <c r="J170" s="44" t="str">
        <f>IF(Checklist48[[#This Row],[SGUID]]="",IF(Checklist48[[#This Row],[SSGUID]]="",IF(Checklist48[[#This Row],[PIGUID]]="","",INDEX(PIs[[Column1]:[SS]],MATCH(Checklist48[[#This Row],[PIGUID]],PIs[GUID],0),2)),INDEX(PIs[[Column1]:[SS]],MATCH(Checklist48[[#This Row],[SSGUID]],PIs[SSGUID],0),18)),INDEX(PIs[[Column1]:[SS]],MATCH(Checklist48[[#This Row],[SGUID]],PIs[SGUID],0),14))</f>
        <v>FO 08.02.07</v>
      </c>
      <c r="K170" s="44" t="str">
        <f>IF(Checklist48[[#This Row],[SGUID]]="",IF(Checklist48[[#This Row],[SSGUID]]="",IF(Checklist48[[#This Row],[PIGUID]]="","",INDEX(PIs[[Column1]:[SS]],MATCH(Checklist48[[#This Row],[PIGUID]],PIs[GUID],0),4)),INDEX(PIs[[Column1]:[Ssbody]],MATCH(Checklist48[[#This Row],[SSGUID]],PIs[SSGUID],0),19)),INDEX(PIs[[Column1]:[SS]],MATCH(Checklist48[[#This Row],[SGUID]],PIs[SGUID],0),15))</f>
        <v>Postharvest packaging on the farm has been stored in such a way as to prevent contamination by rodents, pests, birds, and physical and chemical hazards.</v>
      </c>
      <c r="L170" s="44" t="str">
        <f>IF(Checklist48[[#This Row],[SGUID]]="",IF(Checklist48[[#This Row],[SSGUID]]="",INDEX(PIs[[Column1]:[SS]],MATCH(Checklist48[[#This Row],[PIGUID]],PIs[GUID],0),6),""),"")</f>
        <v>All consumer packaging shall be stored with control measures for rodents, pests, birds, and physical and chemical hazards.
Note: Pots in which plants are grown are not considered packaging material.</v>
      </c>
      <c r="M170" s="44" t="str">
        <f>IF(Checklist48[[#This Row],[SSGUID]]="",IF(Checklist48[[#This Row],[PIGUID]]="","",INDEX(PIs[[Column1]:[SS]],MATCH(Checklist48[[#This Row],[PIGUID]],PIs[GUID],0),8)),"")</f>
        <v>Minor Must</v>
      </c>
      <c r="N170" s="67"/>
      <c r="O170" s="67"/>
      <c r="P170" s="67" t="str">
        <f>IF(Checklist48[[#This Row],[ifna]]="NA","",IF(Checklist48[[#This Row],[RelatedPQ]]=0,"",IF(Checklist48[[#This Row],[RelatedPQ]]="","",IF((INDEX(S2PQ_relational[],MATCH(Checklist48[[#This Row],[PIGUID&amp;NO]],S2PQ_relational[PIGUID &amp; "NO"],0),1))=Checklist48[[#This Row],[PIGUID]],"Not applicable",""))))</f>
        <v/>
      </c>
      <c r="Q170" s="44" t="str">
        <f>IF(Checklist48[[#This Row],[N/A]]="Not Applicable",INDEX(S2PQ[[Step 2 questions]:[Justification]],MATCH(Checklist48[[#This Row],[RelatedPQ]],S2PQ[S2PQGUID],0),3),"")</f>
        <v/>
      </c>
      <c r="R170" s="67"/>
      <c r="S170" s="74"/>
    </row>
    <row r="171" spans="2:19" s="43" customFormat="1" ht="60" x14ac:dyDescent="0.35">
      <c r="B171" s="44"/>
      <c r="C171" s="44"/>
      <c r="D171" s="43">
        <f>IF(Checklist48[[#This Row],[SGUID]]="",IF(Checklist48[[#This Row],[SSGUID]]="",0,1),1)</f>
        <v>0</v>
      </c>
      <c r="E171" s="44" t="s">
        <v>1019</v>
      </c>
      <c r="F171" s="44" t="str">
        <f>_xlfn.IFNA(Checklist48[[#This Row],[RelatedPQ]],"NA")</f>
        <v>NA</v>
      </c>
      <c r="G171" s="44" t="e">
        <f>IF(Checklist48[[#This Row],[PIGUID]]="","",INDEX(S2PQ_relational[],MATCH(Checklist48[[#This Row],[PIGUID&amp;NO]],S2PQ_relational[PIGUID &amp; "NO"],0),2))</f>
        <v>#N/A</v>
      </c>
      <c r="H171" s="44" t="str">
        <f>Checklist48[[#This Row],[PIGUID]]&amp;"NO"</f>
        <v>46Ve9Xpj1FZcu0xYbSxXjhNO</v>
      </c>
      <c r="I171" s="44" t="b">
        <f>IF(Checklist48[[#This Row],[PIGUID]]="","",INDEX(PIs[NA Exempt],MATCH(Checklist48[[#This Row],[PIGUID]],PIs[GUID],0),1))</f>
        <v>0</v>
      </c>
      <c r="J171" s="44" t="str">
        <f>IF(Checklist48[[#This Row],[SGUID]]="",IF(Checklist48[[#This Row],[SSGUID]]="",IF(Checklist48[[#This Row],[PIGUID]]="","",INDEX(PIs[[Column1]:[SS]],MATCH(Checklist48[[#This Row],[PIGUID]],PIs[GUID],0),2)),INDEX(PIs[[Column1]:[SS]],MATCH(Checklist48[[#This Row],[SSGUID]],PIs[SSGUID],0),18)),INDEX(PIs[[Column1]:[SS]],MATCH(Checklist48[[#This Row],[SGUID]],PIs[SGUID],0),14))</f>
        <v>FO 08.02.08</v>
      </c>
      <c r="K171" s="44" t="str">
        <f>IF(Checklist48[[#This Row],[SGUID]]="",IF(Checklist48[[#This Row],[SSGUID]]="",IF(Checklist48[[#This Row],[PIGUID]]="","",INDEX(PIs[[Column1]:[SS]],MATCH(Checklist48[[#This Row],[PIGUID]],PIs[GUID],0),4)),INDEX(PIs[[Column1]:[Ssbody]],MATCH(Checklist48[[#This Row],[SSGUID]],PIs[SSGUID],0),19)),INDEX(PIs[[Column1]:[SS]],MATCH(Checklist48[[#This Row],[SGUID]],PIs[SGUID],0),15))</f>
        <v>Reusable cultivation materials are cleaned to ensure that they are free of foreign materials.</v>
      </c>
      <c r="L171" s="44" t="str">
        <f>IF(Checklist48[[#This Row],[SGUID]]="",IF(Checklist48[[#This Row],[SSGUID]]="",INDEX(PIs[[Column1]:[SS]],MATCH(Checklist48[[#This Row],[PIGUID]],PIs[GUID],0),6),""),"")</f>
        <v>Cultivation materials, including pots, crates, buckets, and other containers, shall be cleaned, and based on the risk of contamination there shall be a cleaning schedule in place to ensure that, at a minimum, they are free of foreign materials before reuse.
The above does not apply to pots that are not reused.</v>
      </c>
      <c r="M171" s="44" t="str">
        <f>IF(Checklist48[[#This Row],[SSGUID]]="",IF(Checklist48[[#This Row],[PIGUID]]="","",INDEX(PIs[[Column1]:[SS]],MATCH(Checklist48[[#This Row],[PIGUID]],PIs[GUID],0),8)),"")</f>
        <v>Minor Must</v>
      </c>
      <c r="N171" s="67"/>
      <c r="O171" s="67"/>
      <c r="P171" s="67" t="str">
        <f>IF(Checklist48[[#This Row],[ifna]]="NA","",IF(Checklist48[[#This Row],[RelatedPQ]]=0,"",IF(Checklist48[[#This Row],[RelatedPQ]]="","",IF((INDEX(S2PQ_relational[],MATCH(Checklist48[[#This Row],[PIGUID&amp;NO]],S2PQ_relational[PIGUID &amp; "NO"],0),1))=Checklist48[[#This Row],[PIGUID]],"Not applicable",""))))</f>
        <v/>
      </c>
      <c r="Q171" s="44" t="str">
        <f>IF(Checklist48[[#This Row],[N/A]]="Not Applicable",INDEX(S2PQ[[Step 2 questions]:[Justification]],MATCH(Checklist48[[#This Row],[RelatedPQ]],S2PQ[S2PQGUID],0),3),"")</f>
        <v/>
      </c>
      <c r="R171" s="67"/>
      <c r="S171" s="74"/>
    </row>
    <row r="172" spans="2:19" s="43" customFormat="1" ht="21" x14ac:dyDescent="0.35">
      <c r="B172" s="44" t="s">
        <v>129</v>
      </c>
      <c r="C172" s="44"/>
      <c r="D172" s="43">
        <f>IF(Checklist48[[#This Row],[SGUID]]="",IF(Checklist48[[#This Row],[SSGUID]]="",0,1),1)</f>
        <v>1</v>
      </c>
      <c r="E172" s="44"/>
      <c r="F172" s="44" t="str">
        <f>_xlfn.IFNA(Checklist48[[#This Row],[RelatedPQ]],"NA")</f>
        <v/>
      </c>
      <c r="G172" s="44" t="str">
        <f>IF(Checklist48[[#This Row],[PIGUID]]="","",INDEX(S2PQ_relational[],MATCH(Checklist48[[#This Row],[PIGUID&amp;NO]],S2PQ_relational[PIGUID &amp; "NO"],0),2))</f>
        <v/>
      </c>
      <c r="H172" s="44" t="str">
        <f>Checklist48[[#This Row],[PIGUID]]&amp;"NO"</f>
        <v>NO</v>
      </c>
      <c r="I172" s="44" t="str">
        <f>IF(Checklist48[[#This Row],[PIGUID]]="","",INDEX(PIs[NA Exempt],MATCH(Checklist48[[#This Row],[PIGUID]],PIs[GUID],0),1))</f>
        <v/>
      </c>
      <c r="J172" s="44" t="str">
        <f>IF(Checklist48[[#This Row],[SGUID]]="",IF(Checklist48[[#This Row],[SSGUID]]="",IF(Checklist48[[#This Row],[PIGUID]]="","",INDEX(PIs[[Column1]:[SS]],MATCH(Checklist48[[#This Row],[PIGUID]],PIs[GUID],0),2)),INDEX(PIs[[Column1]:[SS]],MATCH(Checklist48[[#This Row],[SSGUID]],PIs[SSGUID],0),18)),INDEX(PIs[[Column1]:[SS]],MATCH(Checklist48[[#This Row],[SGUID]],PIs[SGUID],0),14))</f>
        <v>FO 09 WASTE MANAGEMENT</v>
      </c>
      <c r="K172"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2" s="44" t="str">
        <f>IF(Checklist48[[#This Row],[SGUID]]="",IF(Checklist48[[#This Row],[SSGUID]]="",INDEX(PIs[[Column1]:[SS]],MATCH(Checklist48[[#This Row],[PIGUID]],PIs[GUID],0),6),""),"")</f>
        <v/>
      </c>
      <c r="M172" s="44" t="str">
        <f>IF(Checklist48[[#This Row],[SSGUID]]="",IF(Checklist48[[#This Row],[PIGUID]]="","",INDEX(PIs[[Column1]:[SS]],MATCH(Checklist48[[#This Row],[PIGUID]],PIs[GUID],0),8)),"")</f>
        <v/>
      </c>
      <c r="N172" s="67"/>
      <c r="O172" s="67"/>
      <c r="P172" s="67" t="str">
        <f>IF(Checklist48[[#This Row],[ifna]]="NA","",IF(Checklist48[[#This Row],[RelatedPQ]]=0,"",IF(Checklist48[[#This Row],[RelatedPQ]]="","",IF((INDEX(S2PQ_relational[],MATCH(Checklist48[[#This Row],[PIGUID&amp;NO]],S2PQ_relational[PIGUID &amp; "NO"],0),1))=Checklist48[[#This Row],[PIGUID]],"Not applicable",""))))</f>
        <v/>
      </c>
      <c r="Q172" s="44" t="str">
        <f>IF(Checklist48[[#This Row],[N/A]]="Not Applicable",INDEX(S2PQ[[Step 2 questions]:[Justification]],MATCH(Checklist48[[#This Row],[RelatedPQ]],S2PQ[S2PQGUID],0),3),"")</f>
        <v/>
      </c>
      <c r="R172" s="67"/>
      <c r="S172" s="74"/>
    </row>
    <row r="173" spans="2:19" s="43" customFormat="1" ht="30" hidden="1" x14ac:dyDescent="0.35">
      <c r="B173" s="44"/>
      <c r="C173" s="44" t="s">
        <v>58</v>
      </c>
      <c r="D173" s="43">
        <f>IF(Checklist48[[#This Row],[SGUID]]="",IF(Checklist48[[#This Row],[SSGUID]]="",0,1),1)</f>
        <v>1</v>
      </c>
      <c r="E173" s="44"/>
      <c r="F173" s="44" t="str">
        <f>_xlfn.IFNA(Checklist48[[#This Row],[RelatedPQ]],"NA")</f>
        <v/>
      </c>
      <c r="G173" s="44" t="str">
        <f>IF(Checklist48[[#This Row],[PIGUID]]="","",INDEX(S2PQ_relational[],MATCH(Checklist48[[#This Row],[PIGUID&amp;NO]],S2PQ_relational[PIGUID &amp; "NO"],0),2))</f>
        <v/>
      </c>
      <c r="H173" s="44" t="str">
        <f>Checklist48[[#This Row],[PIGUID]]&amp;"NO"</f>
        <v>NO</v>
      </c>
      <c r="I173" s="44" t="str">
        <f>IF(Checklist48[[#This Row],[PIGUID]]="","",INDEX(PIs[NA Exempt],MATCH(Checklist48[[#This Row],[PIGUID]],PIs[GUID],0),1))</f>
        <v/>
      </c>
      <c r="J173" s="44" t="str">
        <f>IF(Checklist48[[#This Row],[SGUID]]="",IF(Checklist48[[#This Row],[SSGUID]]="",IF(Checklist48[[#This Row],[PIGUID]]="","",INDEX(PIs[[Column1]:[SS]],MATCH(Checklist48[[#This Row],[PIGUID]],PIs[GUID],0),2)),INDEX(PIs[[Column1]:[SS]],MATCH(Checklist48[[#This Row],[SSGUID]],PIs[SSGUID],0),18)),INDEX(PIs[[Column1]:[SS]],MATCH(Checklist48[[#This Row],[SGUID]],PIs[SGUID],0),14))</f>
        <v>-</v>
      </c>
      <c r="K17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3" s="44" t="str">
        <f>IF(Checklist48[[#This Row],[SGUID]]="",IF(Checklist48[[#This Row],[SSGUID]]="",INDEX(PIs[[Column1]:[SS]],MATCH(Checklist48[[#This Row],[PIGUID]],PIs[GUID],0),6),""),"")</f>
        <v/>
      </c>
      <c r="M173" s="44" t="str">
        <f>IF(Checklist48[[#This Row],[SSGUID]]="",IF(Checklist48[[#This Row],[PIGUID]]="","",INDEX(PIs[[Column1]:[SS]],MATCH(Checklist48[[#This Row],[PIGUID]],PIs[GUID],0),8)),"")</f>
        <v/>
      </c>
      <c r="N173" s="67"/>
      <c r="O173" s="67"/>
      <c r="P173" s="67" t="str">
        <f>IF(Checklist48[[#This Row],[ifna]]="NA","",IF(Checklist48[[#This Row],[RelatedPQ]]=0,"",IF(Checklist48[[#This Row],[RelatedPQ]]="","",IF((INDEX(S2PQ_relational[],MATCH(Checklist48[[#This Row],[PIGUID&amp;NO]],S2PQ_relational[PIGUID &amp; "NO"],0),1))=Checklist48[[#This Row],[PIGUID]],"Not applicable",""))))</f>
        <v/>
      </c>
      <c r="Q173" s="44" t="str">
        <f>IF(Checklist48[[#This Row],[N/A]]="Not Applicable",INDEX(S2PQ[[Step 2 questions]:[Justification]],MATCH(Checklist48[[#This Row],[RelatedPQ]],S2PQ[S2PQGUID],0),3),"")</f>
        <v/>
      </c>
      <c r="R173" s="67"/>
      <c r="S173" s="74"/>
    </row>
    <row r="174" spans="2:19" s="43" customFormat="1" ht="80" x14ac:dyDescent="0.35">
      <c r="B174" s="44"/>
      <c r="C174" s="44"/>
      <c r="D174" s="43">
        <f>IF(Checklist48[[#This Row],[SGUID]]="",IF(Checklist48[[#This Row],[SSGUID]]="",0,1),1)</f>
        <v>0</v>
      </c>
      <c r="E174" s="44" t="s">
        <v>149</v>
      </c>
      <c r="F174" s="44" t="str">
        <f>_xlfn.IFNA(Checklist48[[#This Row],[RelatedPQ]],"NA")</f>
        <v>NA</v>
      </c>
      <c r="G174" s="44" t="e">
        <f>IF(Checklist48[[#This Row],[PIGUID]]="","",INDEX(S2PQ_relational[],MATCH(Checklist48[[#This Row],[PIGUID&amp;NO]],S2PQ_relational[PIGUID &amp; "NO"],0),2))</f>
        <v>#N/A</v>
      </c>
      <c r="H174" s="44" t="str">
        <f>Checklist48[[#This Row],[PIGUID]]&amp;"NO"</f>
        <v>4Rqz2SsWsAEexq0xe2ogOWNO</v>
      </c>
      <c r="I174" s="44" t="b">
        <f>IF(Checklist48[[#This Row],[PIGUID]]="","",INDEX(PIs[NA Exempt],MATCH(Checklist48[[#This Row],[PIGUID]],PIs[GUID],0),1))</f>
        <v>0</v>
      </c>
      <c r="J174" s="44" t="str">
        <f>IF(Checklist48[[#This Row],[SGUID]]="",IF(Checklist48[[#This Row],[SSGUID]]="",IF(Checklist48[[#This Row],[PIGUID]]="","",INDEX(PIs[[Column1]:[SS]],MATCH(Checklist48[[#This Row],[PIGUID]],PIs[GUID],0),2)),INDEX(PIs[[Column1]:[SS]],MATCH(Checklist48[[#This Row],[SSGUID]],PIs[SSGUID],0),18)),INDEX(PIs[[Column1]:[SS]],MATCH(Checklist48[[#This Row],[SGUID]],PIs[SGUID],0),14))</f>
        <v>FO 09.01</v>
      </c>
      <c r="K174" s="44" t="str">
        <f>IF(Checklist48[[#This Row],[SGUID]]="",IF(Checklist48[[#This Row],[SSGUID]]="",IF(Checklist48[[#This Row],[PIGUID]]="","",INDEX(PIs[[Column1]:[SS]],MATCH(Checklist48[[#This Row],[PIGUID]],PIs[GUID],0),4)),INDEX(PIs[[Column1]:[Ssbody]],MATCH(Checklist48[[#This Row],[SSGUID]],PIs[SSGUID],0),19)),INDEX(PIs[[Column1]:[SS]],MATCH(Checklist48[[#This Row],[SGUID]],PIs[SGUID],0),15))</f>
        <v>Waste products and sources of pollution are identified in all areas of the farm.</v>
      </c>
      <c r="L174" s="44" t="str">
        <f>IF(Checklist48[[#This Row],[SGUID]]="",IF(Checklist48[[#This Row],[SSGUID]]="",INDEX(PIs[[Column1]:[SS]],MATCH(Checklist48[[#This Row],[PIGUID]],PIs[GUID],0),6),""),"")</f>
        <v>Possible waste products (paper, cardboard, plastic, oil, etc.) and sources of pollution (fertilizer excess, exhaust smoke, oil, fuel, noise, effluent, chemicals, etc.) associated with farm processes shall be identified.
Plastics used shall be identified and the method of disposal documented, where applicable.
In Option 2 producer groups, evidence at quality management system (QMS) level is acceptable.</v>
      </c>
      <c r="M174" s="44" t="str">
        <f>IF(Checklist48[[#This Row],[SSGUID]]="",IF(Checklist48[[#This Row],[PIGUID]]="","",INDEX(PIs[[Column1]:[SS]],MATCH(Checklist48[[#This Row],[PIGUID]],PIs[GUID],0),8)),"")</f>
        <v>Major Must</v>
      </c>
      <c r="N174" s="67"/>
      <c r="O174" s="67"/>
      <c r="P174" s="67" t="str">
        <f>IF(Checklist48[[#This Row],[ifna]]="NA","",IF(Checklist48[[#This Row],[RelatedPQ]]=0,"",IF(Checklist48[[#This Row],[RelatedPQ]]="","",IF((INDEX(S2PQ_relational[],MATCH(Checklist48[[#This Row],[PIGUID&amp;NO]],S2PQ_relational[PIGUID &amp; "NO"],0),1))=Checklist48[[#This Row],[PIGUID]],"Not applicable",""))))</f>
        <v/>
      </c>
      <c r="Q174" s="44" t="str">
        <f>IF(Checklist48[[#This Row],[N/A]]="Not Applicable",INDEX(S2PQ[[Step 2 questions]:[Justification]],MATCH(Checklist48[[#This Row],[RelatedPQ]],S2PQ[S2PQGUID],0),3),"")</f>
        <v/>
      </c>
      <c r="R174" s="67"/>
      <c r="S174" s="74"/>
    </row>
    <row r="175" spans="2:19" s="43" customFormat="1" ht="211.75" customHeight="1" x14ac:dyDescent="0.35">
      <c r="B175" s="44"/>
      <c r="C175" s="44"/>
      <c r="D175" s="43">
        <f>IF(Checklist48[[#This Row],[SGUID]]="",IF(Checklist48[[#This Row],[SSGUID]]="",0,1),1)</f>
        <v>0</v>
      </c>
      <c r="E175" s="44" t="s">
        <v>123</v>
      </c>
      <c r="F175" s="44" t="str">
        <f>_xlfn.IFNA(Checklist48[[#This Row],[RelatedPQ]],"NA")</f>
        <v>NA</v>
      </c>
      <c r="G175" s="44" t="e">
        <f>IF(Checklist48[[#This Row],[PIGUID]]="","",INDEX(S2PQ_relational[],MATCH(Checklist48[[#This Row],[PIGUID&amp;NO]],S2PQ_relational[PIGUID &amp; "NO"],0),2))</f>
        <v>#N/A</v>
      </c>
      <c r="H175" s="44" t="str">
        <f>Checklist48[[#This Row],[PIGUID]]&amp;"NO"</f>
        <v>46qsMfFP8U3f3SeCtMqwbsNO</v>
      </c>
      <c r="I175" s="44" t="b">
        <f>IF(Checklist48[[#This Row],[PIGUID]]="","",INDEX(PIs[NA Exempt],MATCH(Checklist48[[#This Row],[PIGUID]],PIs[GUID],0),1))</f>
        <v>0</v>
      </c>
      <c r="J175" s="44" t="str">
        <f>IF(Checklist48[[#This Row],[SGUID]]="",IF(Checklist48[[#This Row],[SSGUID]]="",IF(Checklist48[[#This Row],[PIGUID]]="","",INDEX(PIs[[Column1]:[SS]],MATCH(Checklist48[[#This Row],[PIGUID]],PIs[GUID],0),2)),INDEX(PIs[[Column1]:[SS]],MATCH(Checklist48[[#This Row],[SSGUID]],PIs[SSGUID],0),18)),INDEX(PIs[[Column1]:[SS]],MATCH(Checklist48[[#This Row],[SGUID]],PIs[SGUID],0),14))</f>
        <v>FO 09.02</v>
      </c>
      <c r="K175" s="44" t="str">
        <f>IF(Checklist48[[#This Row],[SGUID]]="",IF(Checklist48[[#This Row],[SSGUID]]="",IF(Checklist48[[#This Row],[PIGUID]]="","",INDEX(PIs[[Column1]:[SS]],MATCH(Checklist48[[#This Row],[PIGUID]],PIs[GUID],0),4)),INDEX(PIs[[Column1]:[Ssbody]],MATCH(Checklist48[[#This Row],[SSGUID]],PIs[SSGUID],0),19)),INDEX(PIs[[Column1]:[SS]],MATCH(Checklist48[[#This Row],[SGUID]],PIs[SGUID],0),15))</f>
        <v>A waste management system is implemented.</v>
      </c>
      <c r="L175" s="44" t="str">
        <f>IF(Checklist48[[#This Row],[SGUID]]="",IF(Checklist48[[#This Row],[SSGUID]]="",INDEX(PIs[[Column1]:[SS]],MATCH(Checklist48[[#This Row],[PIGUID]],PIs[GUID],0),6),""),"")</f>
        <v>A system shall be in place that manages waste (reduction and recycling) and potential sources of pollution.
The system shall be based on an assessment of the company’s activities and their potential impact on the environment.
There shall be evidence of waste separation, including plastic waste, and appropriate methods of disposal, including recycling.
Staff shall be trained in waste disposal, including ensuring minimum release of plastics into the environment.
Air, soil, noise, light and water pollution shall be considered where relevant along with potential sources of pollution.
Methods used to minimize any contamination risks shall be documented.
There shall be evidence that methods are used to prevent fuel and oil spillages and guidelines and tools in place to clear up any spillages should they occur.</v>
      </c>
      <c r="M175" s="44" t="str">
        <f>IF(Checklist48[[#This Row],[SSGUID]]="",IF(Checklist48[[#This Row],[PIGUID]]="","",INDEX(PIs[[Column1]:[SS]],MATCH(Checklist48[[#This Row],[PIGUID]],PIs[GUID],0),8)),"")</f>
        <v>Major Must</v>
      </c>
      <c r="N175" s="67"/>
      <c r="O175" s="67"/>
      <c r="P175" s="67" t="str">
        <f>IF(Checklist48[[#This Row],[ifna]]="NA","",IF(Checklist48[[#This Row],[RelatedPQ]]=0,"",IF(Checklist48[[#This Row],[RelatedPQ]]="","",IF((INDEX(S2PQ_relational[],MATCH(Checklist48[[#This Row],[PIGUID&amp;NO]],S2PQ_relational[PIGUID &amp; "NO"],0),1))=Checklist48[[#This Row],[PIGUID]],"Not applicable",""))))</f>
        <v/>
      </c>
      <c r="Q175" s="44" t="str">
        <f>IF(Checklist48[[#This Row],[N/A]]="Not Applicable",INDEX(S2PQ[[Step 2 questions]:[Justification]],MATCH(Checklist48[[#This Row],[RelatedPQ]],S2PQ[S2PQGUID],0),3),"")</f>
        <v/>
      </c>
      <c r="R175" s="67"/>
      <c r="S175" s="74"/>
    </row>
    <row r="176" spans="2:19" s="43" customFormat="1" ht="56.75" customHeight="1" x14ac:dyDescent="0.35">
      <c r="B176" s="44"/>
      <c r="C176" s="44"/>
      <c r="D176" s="43">
        <f>IF(Checklist48[[#This Row],[SGUID]]="",IF(Checklist48[[#This Row],[SSGUID]]="",0,1),1)</f>
        <v>0</v>
      </c>
      <c r="E176" s="44" t="s">
        <v>155</v>
      </c>
      <c r="F176" s="44" t="str">
        <f>_xlfn.IFNA(Checklist48[[#This Row],[RelatedPQ]],"NA")</f>
        <v>NA</v>
      </c>
      <c r="G176" s="44" t="e">
        <f>IF(Checklist48[[#This Row],[PIGUID]]="","",INDEX(S2PQ_relational[],MATCH(Checklist48[[#This Row],[PIGUID&amp;NO]],S2PQ_relational[PIGUID &amp; "NO"],0),2))</f>
        <v>#N/A</v>
      </c>
      <c r="H176" s="44" t="str">
        <f>Checklist48[[#This Row],[PIGUID]]&amp;"NO"</f>
        <v>5RaDqaMrVYsz5XQYKz8nR8NO</v>
      </c>
      <c r="I176" s="44" t="b">
        <f>IF(Checklist48[[#This Row],[PIGUID]]="","",INDEX(PIs[NA Exempt],MATCH(Checklist48[[#This Row],[PIGUID]],PIs[GUID],0),1))</f>
        <v>0</v>
      </c>
      <c r="J176" s="44" t="str">
        <f>IF(Checklist48[[#This Row],[SGUID]]="",IF(Checklist48[[#This Row],[SSGUID]]="",IF(Checklist48[[#This Row],[PIGUID]]="","",INDEX(PIs[[Column1]:[SS]],MATCH(Checklist48[[#This Row],[PIGUID]],PIs[GUID],0),2)),INDEX(PIs[[Column1]:[SS]],MATCH(Checklist48[[#This Row],[SSGUID]],PIs[SSGUID],0),18)),INDEX(PIs[[Column1]:[SS]],MATCH(Checklist48[[#This Row],[SGUID]],PIs[SGUID],0),14))</f>
        <v>FO 09.03</v>
      </c>
      <c r="K176" s="44" t="str">
        <f>IF(Checklist48[[#This Row],[SGUID]]="",IF(Checklist48[[#This Row],[SSGUID]]="",IF(Checklist48[[#This Row],[PIGUID]]="","",INDEX(PIs[[Column1]:[SS]],MATCH(Checklist48[[#This Row],[PIGUID]],PIs[GUID],0),4)),INDEX(PIs[[Column1]:[Ssbody]],MATCH(Checklist48[[#This Row],[SSGUID]],PIs[SSGUID],0),19)),INDEX(PIs[[Column1]:[SS]],MATCH(Checklist48[[#This Row],[SGUID]],PIs[SGUID],0),15))</f>
        <v>The site is kept in a tidy and orderly condition.</v>
      </c>
      <c r="L176" s="44" t="str">
        <f>IF(Checklist48[[#This Row],[SGUID]]="",IF(Checklist48[[#This Row],[SSGUID]]="",INDEX(PIs[[Column1]:[SS]],MATCH(Checklist48[[#This Row],[PIGUID]],PIs[GUID],0),6),""),"")</f>
        <v>Visual assessment shall show that there is no waste or litter in the immediate vicinity of the production site(s) or storage buildings. Incidental and insignificant litter and waste in the designated areas are acceptable, as is the waste from the current day’s work. All other waste shall be cleaned up.</v>
      </c>
      <c r="M176" s="44" t="str">
        <f>IF(Checklist48[[#This Row],[SSGUID]]="",IF(Checklist48[[#This Row],[PIGUID]]="","",INDEX(PIs[[Column1]:[SS]],MATCH(Checklist48[[#This Row],[PIGUID]],PIs[GUID],0),8)),"")</f>
        <v>Minor Must</v>
      </c>
      <c r="N176" s="67"/>
      <c r="O176" s="67"/>
      <c r="P176" s="67" t="str">
        <f>IF(Checklist48[[#This Row],[ifna]]="NA","",IF(Checklist48[[#This Row],[RelatedPQ]]=0,"",IF(Checklist48[[#This Row],[RelatedPQ]]="","",IF((INDEX(S2PQ_relational[],MATCH(Checklist48[[#This Row],[PIGUID&amp;NO]],S2PQ_relational[PIGUID &amp; "NO"],0),1))=Checklist48[[#This Row],[PIGUID]],"Not applicable",""))))</f>
        <v/>
      </c>
      <c r="Q176" s="44" t="str">
        <f>IF(Checklist48[[#This Row],[N/A]]="Not Applicable",INDEX(S2PQ[[Step 2 questions]:[Justification]],MATCH(Checklist48[[#This Row],[RelatedPQ]],S2PQ[S2PQGUID],0),3),"")</f>
        <v/>
      </c>
      <c r="R176" s="67"/>
      <c r="S176" s="74"/>
    </row>
    <row r="177" spans="2:19" s="43" customFormat="1" ht="84.75" customHeight="1" x14ac:dyDescent="0.35">
      <c r="B177" s="44"/>
      <c r="C177" s="44"/>
      <c r="D177" s="43">
        <f>IF(Checklist48[[#This Row],[SGUID]]="",IF(Checklist48[[#This Row],[SSGUID]]="",0,1),1)</f>
        <v>0</v>
      </c>
      <c r="E177" s="44" t="s">
        <v>137</v>
      </c>
      <c r="F177" s="44" t="str">
        <f>_xlfn.IFNA(Checklist48[[#This Row],[RelatedPQ]],"NA")</f>
        <v>NA</v>
      </c>
      <c r="G177" s="44" t="e">
        <f>IF(Checklist48[[#This Row],[PIGUID]]="","",INDEX(S2PQ_relational[],MATCH(Checklist48[[#This Row],[PIGUID&amp;NO]],S2PQ_relational[PIGUID &amp; "NO"],0),2))</f>
        <v>#N/A</v>
      </c>
      <c r="H177" s="44" t="str">
        <f>Checklist48[[#This Row],[PIGUID]]&amp;"NO"</f>
        <v>7xTQzRaVHaOEDU6vQRTZOMNO</v>
      </c>
      <c r="I177" s="44" t="b">
        <f>IF(Checklist48[[#This Row],[PIGUID]]="","",INDEX(PIs[NA Exempt],MATCH(Checklist48[[#This Row],[PIGUID]],PIs[GUID],0),1))</f>
        <v>0</v>
      </c>
      <c r="J177" s="44" t="str">
        <f>IF(Checklist48[[#This Row],[SGUID]]="",IF(Checklist48[[#This Row],[SSGUID]]="",IF(Checklist48[[#This Row],[PIGUID]]="","",INDEX(PIs[[Column1]:[SS]],MATCH(Checklist48[[#This Row],[PIGUID]],PIs[GUID],0),2)),INDEX(PIs[[Column1]:[SS]],MATCH(Checklist48[[#This Row],[SSGUID]],PIs[SSGUID],0),18)),INDEX(PIs[[Column1]:[SS]],MATCH(Checklist48[[#This Row],[SGUID]],PIs[SGUID],0),14))</f>
        <v>FO 09.04</v>
      </c>
      <c r="K177" s="44" t="str">
        <f>IF(Checklist48[[#This Row],[SGUID]]="",IF(Checklist48[[#This Row],[SSGUID]]="",IF(Checklist48[[#This Row],[PIGUID]]="","",INDEX(PIs[[Column1]:[SS]],MATCH(Checklist48[[#This Row],[PIGUID]],PIs[GUID],0),4)),INDEX(PIs[[Column1]:[Ssbody]],MATCH(Checklist48[[#This Row],[SSGUID]],PIs[SSGUID],0),19)),INDEX(PIs[[Column1]:[SS]],MATCH(Checklist48[[#This Row],[SGUID]],PIs[SGUID],0),15))</f>
        <v>Holding areas for diesel and other fuel oil tanks are environmentally safe.</v>
      </c>
      <c r="L177" s="44" t="str">
        <f>IF(Checklist48[[#This Row],[SGUID]]="",IF(Checklist48[[#This Row],[SSGUID]]="",INDEX(PIs[[Column1]:[SS]],MATCH(Checklist48[[#This Row],[PIGUID]],PIs[GUID],0),6),""),"")</f>
        <v>Holding areas shall be maintained in a manner that mitigates risks to the environment. Their location shall take into consideration the risk of polluting water sources. The minimum requirement is a bunded, impervious area able to contain at least 110% of the volume of the largest tank stored within it. In an environmentally sensitive area, the capacity shall be 165% of the volume of the largest tank.</v>
      </c>
      <c r="M177" s="44" t="str">
        <f>IF(Checklist48[[#This Row],[SSGUID]]="",IF(Checklist48[[#This Row],[PIGUID]]="","",INDEX(PIs[[Column1]:[SS]],MATCH(Checklist48[[#This Row],[PIGUID]],PIs[GUID],0),8)),"")</f>
        <v>Minor Must</v>
      </c>
      <c r="N177" s="67"/>
      <c r="O177" s="67"/>
      <c r="P177" s="67" t="str">
        <f>IF(Checklist48[[#This Row],[ifna]]="NA","",IF(Checklist48[[#This Row],[RelatedPQ]]=0,"",IF(Checklist48[[#This Row],[RelatedPQ]]="","",IF((INDEX(S2PQ_relational[],MATCH(Checklist48[[#This Row],[PIGUID&amp;NO]],S2PQ_relational[PIGUID &amp; "NO"],0),1))=Checklist48[[#This Row],[PIGUID]],"Not applicable",""))))</f>
        <v/>
      </c>
      <c r="Q177" s="44" t="str">
        <f>IF(Checklist48[[#This Row],[N/A]]="Not Applicable",INDEX(S2PQ[[Step 2 questions]:[Justification]],MATCH(Checklist48[[#This Row],[RelatedPQ]],S2PQ[S2PQGUID],0),3),"")</f>
        <v/>
      </c>
      <c r="R177" s="67"/>
      <c r="S177" s="74"/>
    </row>
    <row r="178" spans="2:19" s="43" customFormat="1" ht="64.25" customHeight="1" x14ac:dyDescent="0.35">
      <c r="B178" s="44"/>
      <c r="C178" s="44"/>
      <c r="D178" s="43">
        <f>IF(Checklist48[[#This Row],[SGUID]]="",IF(Checklist48[[#This Row],[SSGUID]]="",0,1),1)</f>
        <v>0</v>
      </c>
      <c r="E178" s="44" t="s">
        <v>174</v>
      </c>
      <c r="F178" s="44" t="str">
        <f>_xlfn.IFNA(Checklist48[[#This Row],[RelatedPQ]],"NA")</f>
        <v>NA</v>
      </c>
      <c r="G178" s="44" t="e">
        <f>IF(Checklist48[[#This Row],[PIGUID]]="","",INDEX(S2PQ_relational[],MATCH(Checklist48[[#This Row],[PIGUID&amp;NO]],S2PQ_relational[PIGUID &amp; "NO"],0),2))</f>
        <v>#N/A</v>
      </c>
      <c r="H178" s="44" t="str">
        <f>Checklist48[[#This Row],[PIGUID]]&amp;"NO"</f>
        <v>1AKLtGWPk4MxsQKNPVPnHdNO</v>
      </c>
      <c r="I178" s="44" t="b">
        <f>IF(Checklist48[[#This Row],[PIGUID]]="","",INDEX(PIs[NA Exempt],MATCH(Checklist48[[#This Row],[PIGUID]],PIs[GUID],0),1))</f>
        <v>0</v>
      </c>
      <c r="J178" s="44" t="str">
        <f>IF(Checklist48[[#This Row],[SGUID]]="",IF(Checklist48[[#This Row],[SSGUID]]="",IF(Checklist48[[#This Row],[PIGUID]]="","",INDEX(PIs[[Column1]:[SS]],MATCH(Checklist48[[#This Row],[PIGUID]],PIs[GUID],0),2)),INDEX(PIs[[Column1]:[SS]],MATCH(Checklist48[[#This Row],[SSGUID]],PIs[SSGUID],0),18)),INDEX(PIs[[Column1]:[SS]],MATCH(Checklist48[[#This Row],[SGUID]],PIs[SGUID],0),14))</f>
        <v>FO 09.05</v>
      </c>
      <c r="K178" s="44" t="str">
        <f>IF(Checklist48[[#This Row],[SGUID]]="",IF(Checklist48[[#This Row],[SSGUID]]="",IF(Checklist48[[#This Row],[PIGUID]]="","",INDEX(PIs[[Column1]:[SS]],MATCH(Checklist48[[#This Row],[PIGUID]],PIs[GUID],0),4)),INDEX(PIs[[Column1]:[Ssbody]],MATCH(Checklist48[[#This Row],[SSGUID]],PIs[SSGUID],0),19)),INDEX(PIs[[Column1]:[SS]],MATCH(Checklist48[[#This Row],[SGUID]],PIs[SGUID],0),15))</f>
        <v>Organic waste is managed in an appropriate manner to reduce the risk of contamination of the environment.</v>
      </c>
      <c r="L178" s="44" t="str">
        <f>IF(Checklist48[[#This Row],[SGUID]]="",IF(Checklist48[[#This Row],[SSGUID]]="",INDEX(PIs[[Column1]:[SS]],MATCH(Checklist48[[#This Row],[PIGUID]],PIs[GUID],0),6),""),"")</f>
        <v>Organic waste material shall be either composted and used for soil conditioning and the composting method shall mitigate the risk of pest, disease, or weed carryover; or it is recycled (or disposed of) in another location where risks of pollution to the environment are managed.</v>
      </c>
      <c r="M178" s="44" t="str">
        <f>IF(Checklist48[[#This Row],[SSGUID]]="",IF(Checklist48[[#This Row],[PIGUID]]="","",INDEX(PIs[[Column1]:[SS]],MATCH(Checklist48[[#This Row],[PIGUID]],PIs[GUID],0),8)),"")</f>
        <v>Minor Must</v>
      </c>
      <c r="N178" s="67"/>
      <c r="O178" s="67"/>
      <c r="P178" s="67" t="str">
        <f>IF(Checklist48[[#This Row],[ifna]]="NA","",IF(Checklist48[[#This Row],[RelatedPQ]]=0,"",IF(Checklist48[[#This Row],[RelatedPQ]]="","",IF((INDEX(S2PQ_relational[],MATCH(Checklist48[[#This Row],[PIGUID&amp;NO]],S2PQ_relational[PIGUID &amp; "NO"],0),1))=Checklist48[[#This Row],[PIGUID]],"Not applicable",""))))</f>
        <v/>
      </c>
      <c r="Q178" s="44" t="str">
        <f>IF(Checklist48[[#This Row],[N/A]]="Not Applicable",INDEX(S2PQ[[Step 2 questions]:[Justification]],MATCH(Checklist48[[#This Row],[RelatedPQ]],S2PQ[S2PQGUID],0),3),"")</f>
        <v/>
      </c>
      <c r="R178" s="67"/>
      <c r="S178" s="74"/>
    </row>
    <row r="179" spans="2:19" s="43" customFormat="1" ht="112.25" customHeight="1" x14ac:dyDescent="0.35">
      <c r="B179" s="44"/>
      <c r="C179" s="44"/>
      <c r="D179" s="43">
        <f>IF(Checklist48[[#This Row],[SGUID]]="",IF(Checklist48[[#This Row],[SSGUID]]="",0,1),1)</f>
        <v>0</v>
      </c>
      <c r="E179" s="44" t="s">
        <v>676</v>
      </c>
      <c r="F179" s="44" t="str">
        <f>_xlfn.IFNA(Checklist48[[#This Row],[RelatedPQ]],"NA")</f>
        <v>NA</v>
      </c>
      <c r="G179" s="44" t="e">
        <f>IF(Checklist48[[#This Row],[PIGUID]]="","",INDEX(S2PQ_relational[],MATCH(Checklist48[[#This Row],[PIGUID&amp;NO]],S2PQ_relational[PIGUID &amp; "NO"],0),2))</f>
        <v>#N/A</v>
      </c>
      <c r="H179" s="44" t="str">
        <f>Checklist48[[#This Row],[PIGUID]]&amp;"NO"</f>
        <v>1WWaLLWpbdbRkrYQrpAheANO</v>
      </c>
      <c r="I179" s="44" t="b">
        <f>IF(Checklist48[[#This Row],[PIGUID]]="","",INDEX(PIs[NA Exempt],MATCH(Checklist48[[#This Row],[PIGUID]],PIs[GUID],0),1))</f>
        <v>0</v>
      </c>
      <c r="J179" s="44" t="str">
        <f>IF(Checklist48[[#This Row],[SGUID]]="",IF(Checklist48[[#This Row],[SSGUID]]="",IF(Checklist48[[#This Row],[PIGUID]]="","",INDEX(PIs[[Column1]:[SS]],MATCH(Checklist48[[#This Row],[PIGUID]],PIs[GUID],0),2)),INDEX(PIs[[Column1]:[SS]],MATCH(Checklist48[[#This Row],[SSGUID]],PIs[SSGUID],0),18)),INDEX(PIs[[Column1]:[SS]],MATCH(Checklist48[[#This Row],[SGUID]],PIs[SGUID],0),14))</f>
        <v>FO 09.06</v>
      </c>
      <c r="K17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implements measures to properly manage wastewater in order to avoid negative impacts on the environment and human health.</v>
      </c>
      <c r="L179" s="44" t="str">
        <f>IF(Checklist48[[#This Row],[SGUID]]="",IF(Checklist48[[#This Row],[SSGUID]]="",INDEX(PIs[[Column1]:[SS]],MATCH(Checklist48[[#This Row],[PIGUID]],PIs[GUID],0),6),""),"")</f>
        <v>Wastewater from farm activities shall be disposed of so as to minimize impact on the environment and human health.
Consideration shall be given to, for example, wastewater resulting from washing of contaminated machinery (spray equipment, personal protective equipment (PPE), recirculated water systems such as hydrocoolers, etc.).
Wastewater from the buildings used for accommodation of workers shall pass through a wastewater treatment system.</v>
      </c>
      <c r="M179" s="44" t="str">
        <f>IF(Checklist48[[#This Row],[SSGUID]]="",IF(Checklist48[[#This Row],[PIGUID]]="","",INDEX(PIs[[Column1]:[SS]],MATCH(Checklist48[[#This Row],[PIGUID]],PIs[GUID],0),8)),"")</f>
        <v>Minor Must</v>
      </c>
      <c r="N179" s="67"/>
      <c r="O179" s="67"/>
      <c r="P179" s="67" t="str">
        <f>IF(Checklist48[[#This Row],[ifna]]="NA","",IF(Checklist48[[#This Row],[RelatedPQ]]=0,"",IF(Checklist48[[#This Row],[RelatedPQ]]="","",IF((INDEX(S2PQ_relational[],MATCH(Checklist48[[#This Row],[PIGUID&amp;NO]],S2PQ_relational[PIGUID &amp; "NO"],0),1))=Checklist48[[#This Row],[PIGUID]],"Not applicable",""))))</f>
        <v/>
      </c>
      <c r="Q179" s="44" t="str">
        <f>IF(Checklist48[[#This Row],[N/A]]="Not Applicable",INDEX(S2PQ[[Step 2 questions]:[Justification]],MATCH(Checklist48[[#This Row],[RelatedPQ]],S2PQ[S2PQGUID],0),3),"")</f>
        <v/>
      </c>
      <c r="R179" s="67"/>
      <c r="S179" s="74"/>
    </row>
    <row r="180" spans="2:19" s="43" customFormat="1" ht="31.5" x14ac:dyDescent="0.35">
      <c r="B180" s="44" t="s">
        <v>57</v>
      </c>
      <c r="C180" s="44"/>
      <c r="D180" s="43">
        <f>IF(Checklist48[[#This Row],[SGUID]]="",IF(Checklist48[[#This Row],[SSGUID]]="",0,1),1)</f>
        <v>1</v>
      </c>
      <c r="E180" s="44"/>
      <c r="F180" s="44" t="str">
        <f>_xlfn.IFNA(Checklist48[[#This Row],[RelatedPQ]],"NA")</f>
        <v/>
      </c>
      <c r="G180" s="44" t="str">
        <f>IF(Checklist48[[#This Row],[PIGUID]]="","",INDEX(S2PQ_relational[],MATCH(Checklist48[[#This Row],[PIGUID&amp;NO]],S2PQ_relational[PIGUID &amp; "NO"],0),2))</f>
        <v/>
      </c>
      <c r="H180" s="44" t="str">
        <f>Checklist48[[#This Row],[PIGUID]]&amp;"NO"</f>
        <v>NO</v>
      </c>
      <c r="I180" s="44" t="str">
        <f>IF(Checklist48[[#This Row],[PIGUID]]="","",INDEX(PIs[NA Exempt],MATCH(Checklist48[[#This Row],[PIGUID]],PIs[GUID],0),1))</f>
        <v/>
      </c>
      <c r="J180"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10 BIODIVERSITY 
</v>
      </c>
      <c r="K18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0" s="44" t="str">
        <f>IF(Checklist48[[#This Row],[SGUID]]="",IF(Checklist48[[#This Row],[SSGUID]]="",INDEX(PIs[[Column1]:[SS]],MATCH(Checklist48[[#This Row],[PIGUID]],PIs[GUID],0),6),""),"")</f>
        <v/>
      </c>
      <c r="M180" s="44" t="str">
        <f>IF(Checklist48[[#This Row],[SSGUID]]="",IF(Checklist48[[#This Row],[PIGUID]]="","",INDEX(PIs[[Column1]:[SS]],MATCH(Checklist48[[#This Row],[PIGUID]],PIs[GUID],0),8)),"")</f>
        <v/>
      </c>
      <c r="N180" s="67"/>
      <c r="O180" s="67"/>
      <c r="P180" s="67" t="str">
        <f>IF(Checklist48[[#This Row],[ifna]]="NA","",IF(Checklist48[[#This Row],[RelatedPQ]]=0,"",IF(Checklist48[[#This Row],[RelatedPQ]]="","",IF((INDEX(S2PQ_relational[],MATCH(Checklist48[[#This Row],[PIGUID&amp;NO]],S2PQ_relational[PIGUID &amp; "NO"],0),1))=Checklist48[[#This Row],[PIGUID]],"Not applicable",""))))</f>
        <v/>
      </c>
      <c r="Q180" s="44" t="str">
        <f>IF(Checklist48[[#This Row],[N/A]]="Not Applicable",INDEX(S2PQ[[Step 2 questions]:[Justification]],MATCH(Checklist48[[#This Row],[RelatedPQ]],S2PQ[S2PQGUID],0),3),"")</f>
        <v/>
      </c>
      <c r="R180" s="67"/>
      <c r="S180" s="74"/>
    </row>
    <row r="181" spans="2:19" s="43" customFormat="1" ht="30" hidden="1" x14ac:dyDescent="0.35">
      <c r="B181" s="44"/>
      <c r="C181" s="44" t="s">
        <v>58</v>
      </c>
      <c r="D181" s="43">
        <f>IF(Checklist48[[#This Row],[SGUID]]="",IF(Checklist48[[#This Row],[SSGUID]]="",0,1),1)</f>
        <v>1</v>
      </c>
      <c r="E181" s="44"/>
      <c r="F181" s="44" t="str">
        <f>_xlfn.IFNA(Checklist48[[#This Row],[RelatedPQ]],"NA")</f>
        <v/>
      </c>
      <c r="G181" s="44" t="str">
        <f>IF(Checklist48[[#This Row],[PIGUID]]="","",INDEX(S2PQ_relational[],MATCH(Checklist48[[#This Row],[PIGUID&amp;NO]],S2PQ_relational[PIGUID &amp; "NO"],0),2))</f>
        <v/>
      </c>
      <c r="H181" s="44" t="str">
        <f>Checklist48[[#This Row],[PIGUID]]&amp;"NO"</f>
        <v>NO</v>
      </c>
      <c r="I181" s="44" t="str">
        <f>IF(Checklist48[[#This Row],[PIGUID]]="","",INDEX(PIs[NA Exempt],MATCH(Checklist48[[#This Row],[PIGUID]],PIs[GUID],0),1))</f>
        <v/>
      </c>
      <c r="J181" s="44" t="str">
        <f>IF(Checklist48[[#This Row],[SGUID]]="",IF(Checklist48[[#This Row],[SSGUID]]="",IF(Checklist48[[#This Row],[PIGUID]]="","",INDEX(PIs[[Column1]:[SS]],MATCH(Checklist48[[#This Row],[PIGUID]],PIs[GUID],0),2)),INDEX(PIs[[Column1]:[SS]],MATCH(Checklist48[[#This Row],[SSGUID]],PIs[SSGUID],0),18)),INDEX(PIs[[Column1]:[SS]],MATCH(Checklist48[[#This Row],[SGUID]],PIs[SGUID],0),14))</f>
        <v>-</v>
      </c>
      <c r="K18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1" s="44" t="str">
        <f>IF(Checklist48[[#This Row],[SGUID]]="",IF(Checklist48[[#This Row],[SSGUID]]="",INDEX(PIs[[Column1]:[SS]],MATCH(Checklist48[[#This Row],[PIGUID]],PIs[GUID],0),6),""),"")</f>
        <v/>
      </c>
      <c r="M181" s="44" t="str">
        <f>IF(Checklist48[[#This Row],[SSGUID]]="",IF(Checklist48[[#This Row],[PIGUID]]="","",INDEX(PIs[[Column1]:[SS]],MATCH(Checklist48[[#This Row],[PIGUID]],PIs[GUID],0),8)),"")</f>
        <v/>
      </c>
      <c r="N181" s="67"/>
      <c r="O181" s="67"/>
      <c r="P181" s="67" t="str">
        <f>IF(Checklist48[[#This Row],[ifna]]="NA","",IF(Checklist48[[#This Row],[RelatedPQ]]=0,"",IF(Checklist48[[#This Row],[RelatedPQ]]="","",IF((INDEX(S2PQ_relational[],MATCH(Checklist48[[#This Row],[PIGUID&amp;NO]],S2PQ_relational[PIGUID &amp; "NO"],0),1))=Checklist48[[#This Row],[PIGUID]],"Not applicable",""))))</f>
        <v/>
      </c>
      <c r="Q181" s="44" t="str">
        <f>IF(Checklist48[[#This Row],[N/A]]="Not Applicable",INDEX(S2PQ[[Step 2 questions]:[Justification]],MATCH(Checklist48[[#This Row],[RelatedPQ]],S2PQ[S2PQGUID],0),3),"")</f>
        <v/>
      </c>
      <c r="R181" s="67"/>
      <c r="S181" s="74"/>
    </row>
    <row r="182" spans="2:19" s="43" customFormat="1" ht="134.5" customHeight="1" x14ac:dyDescent="0.35">
      <c r="B182" s="44"/>
      <c r="C182" s="44"/>
      <c r="D182" s="43">
        <f>IF(Checklist48[[#This Row],[SGUID]]="",IF(Checklist48[[#This Row],[SSGUID]]="",0,1),1)</f>
        <v>0</v>
      </c>
      <c r="E182" s="44" t="s">
        <v>590</v>
      </c>
      <c r="F182" s="44" t="str">
        <f>_xlfn.IFNA(Checklist48[[#This Row],[RelatedPQ]],"NA")</f>
        <v>NA</v>
      </c>
      <c r="G182" s="44" t="e">
        <f>IF(Checklist48[[#This Row],[PIGUID]]="","",INDEX(S2PQ_relational[],MATCH(Checklist48[[#This Row],[PIGUID&amp;NO]],S2PQ_relational[PIGUID &amp; "NO"],0),2))</f>
        <v>#N/A</v>
      </c>
      <c r="H182" s="44" t="str">
        <f>Checklist48[[#This Row],[PIGUID]]&amp;"NO"</f>
        <v>13DK8cGOKR657oSzxiJAq8NO</v>
      </c>
      <c r="I182" s="44" t="b">
        <f>IF(Checklist48[[#This Row],[PIGUID]]="","",INDEX(PIs[NA Exempt],MATCH(Checklist48[[#This Row],[PIGUID]],PIs[GUID],0),1))</f>
        <v>0</v>
      </c>
      <c r="J182" s="44" t="str">
        <f>IF(Checklist48[[#This Row],[SGUID]]="",IF(Checklist48[[#This Row],[SSGUID]]="",IF(Checklist48[[#This Row],[PIGUID]]="","",INDEX(PIs[[Column1]:[SS]],MATCH(Checklist48[[#This Row],[PIGUID]],PIs[GUID],0),2)),INDEX(PIs[[Column1]:[SS]],MATCH(Checklist48[[#This Row],[SSGUID]],PIs[SSGUID],0),18)),INDEX(PIs[[Column1]:[SS]],MATCH(Checklist48[[#This Row],[SGUID]],PIs[SGUID],0),14))</f>
        <v>FO 10.01</v>
      </c>
      <c r="K182"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recognizes the farm as an agricultural ecosystem that interacts with neighboring landscapes (while the legal scope of the producer is on the farm).</v>
      </c>
      <c r="L182" s="44" t="str">
        <f>IF(Checklist48[[#This Row],[SGUID]]="",IF(Checklist48[[#This Row],[SSGUID]]="",INDEX(PIs[[Column1]:[SS]],MATCH(Checklist48[[#This Row],[PIGUID]],PIs[GUID],0),6),""),"")</f>
        <v>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 with the landscapes beyond the farm.
- The producer shows awareness of or participation in projects, joint action, or collaboration with other producers or stakeholders in sector- or crop-specific initiatives, etc.</v>
      </c>
      <c r="M182" s="44" t="str">
        <f>IF(Checklist48[[#This Row],[SSGUID]]="",IF(Checklist48[[#This Row],[PIGUID]]="","",INDEX(PIs[[Column1]:[SS]],MATCH(Checklist48[[#This Row],[PIGUID]],PIs[GUID],0),8)),"")</f>
        <v>Recom.</v>
      </c>
      <c r="N182" s="67"/>
      <c r="O182" s="67"/>
      <c r="P182" s="67" t="str">
        <f>IF(Checklist48[[#This Row],[ifna]]="NA","",IF(Checklist48[[#This Row],[RelatedPQ]]=0,"",IF(Checklist48[[#This Row],[RelatedPQ]]="","",IF((INDEX(S2PQ_relational[],MATCH(Checklist48[[#This Row],[PIGUID&amp;NO]],S2PQ_relational[PIGUID &amp; "NO"],0),1))=Checklist48[[#This Row],[PIGUID]],"Not applicable",""))))</f>
        <v/>
      </c>
      <c r="Q182" s="44" t="str">
        <f>IF(Checklist48[[#This Row],[N/A]]="Not Applicable",INDEX(S2PQ[[Step 2 questions]:[Justification]],MATCH(Checklist48[[#This Row],[RelatedPQ]],S2PQ[S2PQGUID],0),3),"")</f>
        <v/>
      </c>
      <c r="R182" s="67"/>
      <c r="S182" s="74"/>
    </row>
    <row r="183" spans="2:19" s="43" customFormat="1" ht="137.5" customHeight="1" x14ac:dyDescent="0.35">
      <c r="B183" s="44"/>
      <c r="C183" s="44"/>
      <c r="D183" s="43">
        <f>IF(Checklist48[[#This Row],[SGUID]]="",IF(Checklist48[[#This Row],[SSGUID]]="",0,1),1)</f>
        <v>0</v>
      </c>
      <c r="E183" s="44" t="s">
        <v>596</v>
      </c>
      <c r="F183" s="44" t="str">
        <f>_xlfn.IFNA(Checklist48[[#This Row],[RelatedPQ]],"NA")</f>
        <v>NA</v>
      </c>
      <c r="G183" s="44" t="e">
        <f>IF(Checklist48[[#This Row],[PIGUID]]="","",INDEX(S2PQ_relational[],MATCH(Checklist48[[#This Row],[PIGUID&amp;NO]],S2PQ_relational[PIGUID &amp; "NO"],0),2))</f>
        <v>#N/A</v>
      </c>
      <c r="H183" s="44" t="str">
        <f>Checklist48[[#This Row],[PIGUID]]&amp;"NO"</f>
        <v>2yjQxyZbyorYnlPl4Lo6ZkNO</v>
      </c>
      <c r="I183" s="44" t="b">
        <f>IF(Checklist48[[#This Row],[PIGUID]]="","",INDEX(PIs[NA Exempt],MATCH(Checklist48[[#This Row],[PIGUID]],PIs[GUID],0),1))</f>
        <v>0</v>
      </c>
      <c r="J183" s="44" t="str">
        <f>IF(Checklist48[[#This Row],[SGUID]]="",IF(Checklist48[[#This Row],[SSGUID]]="",IF(Checklist48[[#This Row],[PIGUID]]="","",INDEX(PIs[[Column1]:[SS]],MATCH(Checklist48[[#This Row],[PIGUID]],PIs[GUID],0),2)),INDEX(PIs[[Column1]:[SS]],MATCH(Checklist48[[#This Row],[SSGUID]],PIs[SSGUID],0),18)),INDEX(PIs[[Column1]:[SS]],MATCH(Checklist48[[#This Row],[SGUID]],PIs[SGUID],0),14))</f>
        <v>FO 10.02</v>
      </c>
      <c r="K183" s="44" t="str">
        <f>IF(Checklist48[[#This Row],[SGUID]]="",IF(Checklist48[[#This Row],[SSGUID]]="",IF(Checklist48[[#This Row],[PIGUID]]="","",INDEX(PIs[[Column1]:[SS]],MATCH(Checklist48[[#This Row],[PIGUID]],PIs[GUID],0),4)),INDEX(PIs[[Column1]:[Ssbody]],MATCH(Checklist48[[#This Row],[SSGUID]],PIs[SSGUID],0),19)),INDEX(PIs[[Column1]:[SS]],MATCH(Checklist48[[#This Row],[SGUID]],PIs[SGUID],0),15))</f>
        <v>Unproductive sites are used as ecological focus area to protect and enhance biodiversity.</v>
      </c>
      <c r="L183" s="44" t="str">
        <f>IF(Checklist48[[#This Row],[SGUID]]="",IF(Checklist48[[#This Row],[SSGUID]]="",INDEX(PIs[[Column1]:[SS]],MATCH(Checklist48[[#This Row],[PIGUID]],PIs[GUID],0),6),""),"")</f>
        <v>Available evidence shall indicate that there are tangible actions to convert unproductive sites and identified areas that give priority to ecology into conservation areas, where viable.
The term “unproductive sites” refers to areas where production is impossible or areas not related to production, such as low-lying wet areas, woodlands, headland strips, or areas of impoverished soil.
Areas between greenhouses are not necessarily considered unproductive sites, since these areas may be required to be kept with minimum vegetation for pest management or for maintenance.
“N/A” on farms where there are no unproductive sites.</v>
      </c>
      <c r="M183" s="44" t="str">
        <f>IF(Checklist48[[#This Row],[SSGUID]]="",IF(Checklist48[[#This Row],[PIGUID]]="","",INDEX(PIs[[Column1]:[SS]],MATCH(Checklist48[[#This Row],[PIGUID]],PIs[GUID],0),8)),"")</f>
        <v>Minor Must</v>
      </c>
      <c r="N183" s="67"/>
      <c r="O183" s="67"/>
      <c r="P183" s="67" t="str">
        <f>IF(Checklist48[[#This Row],[ifna]]="NA","",IF(Checklist48[[#This Row],[RelatedPQ]]=0,"",IF(Checklist48[[#This Row],[RelatedPQ]]="","",IF((INDEX(S2PQ_relational[],MATCH(Checklist48[[#This Row],[PIGUID&amp;NO]],S2PQ_relational[PIGUID &amp; "NO"],0),1))=Checklist48[[#This Row],[PIGUID]],"Not applicable",""))))</f>
        <v/>
      </c>
      <c r="Q183" s="44" t="str">
        <f>IF(Checklist48[[#This Row],[N/A]]="Not Applicable",INDEX(S2PQ[[Step 2 questions]:[Justification]],MATCH(Checklist48[[#This Row],[RelatedPQ]],S2PQ[S2PQGUID],0),3),"")</f>
        <v/>
      </c>
      <c r="R183" s="67"/>
      <c r="S183" s="74"/>
    </row>
    <row r="184" spans="2:19" s="43" customFormat="1" ht="320.5" customHeight="1" x14ac:dyDescent="0.35">
      <c r="B184" s="44"/>
      <c r="C184" s="44"/>
      <c r="D184" s="43">
        <f>IF(Checklist48[[#This Row],[SGUID]]="",IF(Checklist48[[#This Row],[SSGUID]]="",0,1),1)</f>
        <v>0</v>
      </c>
      <c r="E184" s="44" t="s">
        <v>602</v>
      </c>
      <c r="F184" s="44" t="str">
        <f>_xlfn.IFNA(Checklist48[[#This Row],[RelatedPQ]],"NA")</f>
        <v>NA</v>
      </c>
      <c r="G184" s="44" t="e">
        <f>IF(Checklist48[[#This Row],[PIGUID]]="","",INDEX(S2PQ_relational[],MATCH(Checklist48[[#This Row],[PIGUID&amp;NO]],S2PQ_relational[PIGUID &amp; "NO"],0),2))</f>
        <v>#N/A</v>
      </c>
      <c r="H184" s="44" t="str">
        <f>Checklist48[[#This Row],[PIGUID]]&amp;"NO"</f>
        <v>4g9WUt3YDw3iakobiLOURWNO</v>
      </c>
      <c r="I184" s="44" t="b">
        <f>IF(Checklist48[[#This Row],[PIGUID]]="","",INDEX(PIs[NA Exempt],MATCH(Checklist48[[#This Row],[PIGUID]],PIs[GUID],0),1))</f>
        <v>0</v>
      </c>
      <c r="J184" s="44" t="str">
        <f>IF(Checklist48[[#This Row],[SGUID]]="",IF(Checklist48[[#This Row],[SSGUID]]="",IF(Checklist48[[#This Row],[PIGUID]]="","",INDEX(PIs[[Column1]:[SS]],MATCH(Checklist48[[#This Row],[PIGUID]],PIs[GUID],0),2)),INDEX(PIs[[Column1]:[SS]],MATCH(Checklist48[[#This Row],[SSGUID]],PIs[SSGUID],0),18)),INDEX(PIs[[Column1]:[SS]],MATCH(Checklist48[[#This Row],[SGUID]],PIs[SGUID],0),14))</f>
        <v>FO 10.03</v>
      </c>
      <c r="K184" s="44" t="str">
        <f>IF(Checklist48[[#This Row],[SGUID]]="",IF(Checklist48[[#This Row],[SSGUID]]="",IF(Checklist48[[#This Row],[PIGUID]]="","",INDEX(PIs[[Column1]:[SS]],MATCH(Checklist48[[#This Row],[PIGUID]],PIs[GUID],0),4)),INDEX(PIs[[Column1]:[Ssbody]],MATCH(Checklist48[[#This Row],[SSGUID]],PIs[SSGUID],0),19)),INDEX(PIs[[Column1]:[SS]],MATCH(Checklist48[[#This Row],[SGUID]],PIs[SGUID],0),15))</f>
        <v>Biodiversity is protected.</v>
      </c>
      <c r="L184" s="44" t="str">
        <f>IF(Checklist48[[#This Row],[SGUID]]="",IF(Checklist48[[#This Row],[SSGUID]]="",INDEX(PIs[[Column1]:[SS]],MATCH(Checklist48[[#This Row],[PIGUID]],PIs[GUID],0),6),""),"")</f>
        <v>Available evidence shall indicate that actions to protect and enhance biodiversity are implemented, for example via one or more of the following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Implementing measures which help to mitigate the visual impact of glass/plastic greenhouses as non-natural elements of the landscape (e.g., living fences/hedges)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v>
      </c>
      <c r="M184" s="44" t="str">
        <f>IF(Checklist48[[#This Row],[SSGUID]]="",IF(Checklist48[[#This Row],[PIGUID]]="","",INDEX(PIs[[Column1]:[SS]],MATCH(Checklist48[[#This Row],[PIGUID]],PIs[GUID],0),8)),"")</f>
        <v>Minor Must</v>
      </c>
      <c r="N184" s="67"/>
      <c r="O184" s="67"/>
      <c r="P184" s="67" t="str">
        <f>IF(Checklist48[[#This Row],[ifna]]="NA","",IF(Checklist48[[#This Row],[RelatedPQ]]=0,"",IF(Checklist48[[#This Row],[RelatedPQ]]="","",IF((INDEX(S2PQ_relational[],MATCH(Checklist48[[#This Row],[PIGUID&amp;NO]],S2PQ_relational[PIGUID &amp; "NO"],0),1))=Checklist48[[#This Row],[PIGUID]],"Not applicable",""))))</f>
        <v/>
      </c>
      <c r="Q184" s="44" t="str">
        <f>IF(Checklist48[[#This Row],[N/A]]="Not Applicable",INDEX(S2PQ[[Step 2 questions]:[Justification]],MATCH(Checklist48[[#This Row],[RelatedPQ]],S2PQ[S2PQGUID],0),3),"")</f>
        <v/>
      </c>
      <c r="R184" s="67"/>
      <c r="S184" s="74"/>
    </row>
    <row r="185" spans="2:19" s="43" customFormat="1" ht="220" x14ac:dyDescent="0.35">
      <c r="B185" s="44"/>
      <c r="C185" s="44"/>
      <c r="D185" s="43">
        <f>IF(Checklist48[[#This Row],[SGUID]]="",IF(Checklist48[[#This Row],[SSGUID]]="",0,1),1)</f>
        <v>0</v>
      </c>
      <c r="E185" s="44" t="s">
        <v>621</v>
      </c>
      <c r="F185" s="44" t="str">
        <f>_xlfn.IFNA(Checklist48[[#This Row],[RelatedPQ]],"NA")</f>
        <v>NA</v>
      </c>
      <c r="G185" s="44" t="e">
        <f>IF(Checklist48[[#This Row],[PIGUID]]="","",INDEX(S2PQ_relational[],MATCH(Checklist48[[#This Row],[PIGUID&amp;NO]],S2PQ_relational[PIGUID &amp; "NO"],0),2))</f>
        <v>#N/A</v>
      </c>
      <c r="H185" s="44" t="str">
        <f>Checklist48[[#This Row],[PIGUID]]&amp;"NO"</f>
        <v>2X4aS6wVTDvmHUwlOoJ0k2NO</v>
      </c>
      <c r="I185" s="44" t="b">
        <f>IF(Checklist48[[#This Row],[PIGUID]]="","",INDEX(PIs[NA Exempt],MATCH(Checklist48[[#This Row],[PIGUID]],PIs[GUID],0),1))</f>
        <v>0</v>
      </c>
      <c r="J185" s="44" t="str">
        <f>IF(Checklist48[[#This Row],[SGUID]]="",IF(Checklist48[[#This Row],[SSGUID]]="",IF(Checklist48[[#This Row],[PIGUID]]="","",INDEX(PIs[[Column1]:[SS]],MATCH(Checklist48[[#This Row],[PIGUID]],PIs[GUID],0),2)),INDEX(PIs[[Column1]:[SS]],MATCH(Checklist48[[#This Row],[SSGUID]],PIs[SSGUID],0),18)),INDEX(PIs[[Column1]:[SS]],MATCH(Checklist48[[#This Row],[SGUID]],PIs[SGUID],0),14))</f>
        <v>FO 10.04</v>
      </c>
      <c r="K185" s="44" t="str">
        <f>IF(Checklist48[[#This Row],[SGUID]]="",IF(Checklist48[[#This Row],[SSGUID]]="",IF(Checklist48[[#This Row],[PIGUID]]="","",INDEX(PIs[[Column1]:[SS]],MATCH(Checklist48[[#This Row],[PIGUID]],PIs[GUID],0),4)),INDEX(PIs[[Column1]:[Ssbody]],MATCH(Checklist48[[#This Row],[SSGUID]],PIs[SSGUID],0),19)),INDEX(PIs[[Column1]:[SS]],MATCH(Checklist48[[#This Row],[SGUID]],PIs[SGUID],0),15))</f>
        <v>Biodiversity is enhanced.</v>
      </c>
      <c r="L185" s="44" t="str">
        <f>IF(Checklist48[[#This Row],[SGUID]]="",IF(Checklist48[[#This Row],[SSGUID]]="",INDEX(PIs[[Column1]:[SS]],MATCH(Checklist48[[#This Row],[PIGUID]],PIs[GUID],0),6),""),"")</f>
        <v>Available evidence, such as maps, aerial photos, on-farm visual evidence, documents issued by local or national authorities or authorized service providers, should indicate that biodiversity is enhanced, e.g.,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Other actions by the producer and partners
With regard to protection of biodiversity, the guideline provides reference.
In Option 2 producer groups, evidence at quality management system (QMS) level is acceptable.</v>
      </c>
      <c r="M185" s="44" t="str">
        <f>IF(Checklist48[[#This Row],[SSGUID]]="",IF(Checklist48[[#This Row],[PIGUID]]="","",INDEX(PIs[[Column1]:[SS]],MATCH(Checklist48[[#This Row],[PIGUID]],PIs[GUID],0),8)),"")</f>
        <v>Recom.</v>
      </c>
      <c r="N185" s="67"/>
      <c r="O185" s="67"/>
      <c r="P185" s="67" t="str">
        <f>IF(Checklist48[[#This Row],[ifna]]="NA","",IF(Checklist48[[#This Row],[RelatedPQ]]=0,"",IF(Checklist48[[#This Row],[RelatedPQ]]="","",IF((INDEX(S2PQ_relational[],MATCH(Checklist48[[#This Row],[PIGUID&amp;NO]],S2PQ_relational[PIGUID &amp; "NO"],0),1))=Checklist48[[#This Row],[PIGUID]],"Not applicable",""))))</f>
        <v/>
      </c>
      <c r="Q185" s="44" t="str">
        <f>IF(Checklist48[[#This Row],[N/A]]="Not Applicable",INDEX(S2PQ[[Step 2 questions]:[Justification]],MATCH(Checklist48[[#This Row],[RelatedPQ]],S2PQ[S2PQGUID],0),3),"")</f>
        <v/>
      </c>
      <c r="R185" s="67"/>
      <c r="S185" s="74"/>
    </row>
    <row r="186" spans="2:19" s="43" customFormat="1" ht="127.75" customHeight="1" x14ac:dyDescent="0.35">
      <c r="B186" s="44"/>
      <c r="C186" s="44"/>
      <c r="D186" s="43">
        <f>IF(Checklist48[[#This Row],[SGUID]]="",IF(Checklist48[[#This Row],[SSGUID]]="",0,1),1)</f>
        <v>0</v>
      </c>
      <c r="E186" s="44" t="s">
        <v>51</v>
      </c>
      <c r="F186" s="44" t="str">
        <f>_xlfn.IFNA(Checklist48[[#This Row],[RelatedPQ]],"NA")</f>
        <v>NA</v>
      </c>
      <c r="G186" s="44" t="e">
        <f>IF(Checklist48[[#This Row],[PIGUID]]="","",INDEX(S2PQ_relational[],MATCH(Checklist48[[#This Row],[PIGUID&amp;NO]],S2PQ_relational[PIGUID &amp; "NO"],0),2))</f>
        <v>#N/A</v>
      </c>
      <c r="H186" s="44" t="str">
        <f>Checklist48[[#This Row],[PIGUID]]&amp;"NO"</f>
        <v>4bwMg6Z6zSH5FhEBjItEWfNO</v>
      </c>
      <c r="I186" s="44" t="b">
        <f>IF(Checklist48[[#This Row],[PIGUID]]="","",INDEX(PIs[NA Exempt],MATCH(Checklist48[[#This Row],[PIGUID]],PIs[GUID],0),1))</f>
        <v>0</v>
      </c>
      <c r="J186" s="44" t="str">
        <f>IF(Checklist48[[#This Row],[SGUID]]="",IF(Checklist48[[#This Row],[SSGUID]]="",IF(Checklist48[[#This Row],[PIGUID]]="","",INDEX(PIs[[Column1]:[SS]],MATCH(Checklist48[[#This Row],[PIGUID]],PIs[GUID],0),2)),INDEX(PIs[[Column1]:[SS]],MATCH(Checklist48[[#This Row],[SSGUID]],PIs[SSGUID],0),18)),INDEX(PIs[[Column1]:[SS]],MATCH(Checklist48[[#This Row],[SGUID]],PIs[SGUID],0),14))</f>
        <v>FO 10.05</v>
      </c>
      <c r="K186" s="44" t="str">
        <f>IF(Checklist48[[#This Row],[SGUID]]="",IF(Checklist48[[#This Row],[SSGUID]]="",IF(Checklist48[[#This Row],[PIGUID]]="","",INDEX(PIs[[Column1]:[SS]],MATCH(Checklist48[[#This Row],[PIGUID]],PIs[GUID],0),4)),INDEX(PIs[[Column1]:[Ssbody]],MATCH(Checklist48[[#This Row],[SSGUID]],PIs[SSGUID],0),19)),INDEX(PIs[[Column1]:[SS]],MATCH(Checklist48[[#This Row],[SGUID]],PIs[SGUID],0),15))</f>
        <v>On the farm (within the farm boundaries), no areas with legally recognized conservation value (or effectively protected by other means) have been converted into agricultural areas or into other uses since 1 January 2014.</v>
      </c>
      <c r="L186" s="44" t="str">
        <f>IF(Checklist48[[#This Row],[SGUID]]="",IF(Checklist48[[#This Row],[SSGUID]]="",INDEX(PIs[[Column1]:[SS]],MATCH(Checklist48[[#This Row],[PIGUID]],PIs[GUID],0),6),""),"")</f>
        <v>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v>
      </c>
      <c r="M186" s="44" t="str">
        <f>IF(Checklist48[[#This Row],[SSGUID]]="",IF(Checklist48[[#This Row],[PIGUID]]="","",INDEX(PIs[[Column1]:[SS]],MATCH(Checklist48[[#This Row],[PIGUID]],PIs[GUID],0),8)),"")</f>
        <v>Major Must</v>
      </c>
      <c r="N186" s="67"/>
      <c r="O186" s="67"/>
      <c r="P186" s="67" t="str">
        <f>IF(Checklist48[[#This Row],[ifna]]="NA","",IF(Checklist48[[#This Row],[RelatedPQ]]=0,"",IF(Checklist48[[#This Row],[RelatedPQ]]="","",IF((INDEX(S2PQ_relational[],MATCH(Checklist48[[#This Row],[PIGUID&amp;NO]],S2PQ_relational[PIGUID &amp; "NO"],0),1))=Checklist48[[#This Row],[PIGUID]],"Not applicable",""))))</f>
        <v/>
      </c>
      <c r="Q186" s="44" t="str">
        <f>IF(Checklist48[[#This Row],[N/A]]="Not Applicable",INDEX(S2PQ[[Step 2 questions]:[Justification]],MATCH(Checklist48[[#This Row],[RelatedPQ]],S2PQ[S2PQGUID],0),3),"")</f>
        <v/>
      </c>
      <c r="R186" s="67"/>
      <c r="S186" s="74"/>
    </row>
    <row r="187" spans="2:19" s="43" customFormat="1" ht="155.5" customHeight="1" x14ac:dyDescent="0.35">
      <c r="B187" s="44"/>
      <c r="C187" s="44"/>
      <c r="D187" s="43">
        <f>IF(Checklist48[[#This Row],[SGUID]]="",IF(Checklist48[[#This Row],[SSGUID]]="",0,1),1)</f>
        <v>0</v>
      </c>
      <c r="E187" s="44" t="s">
        <v>584</v>
      </c>
      <c r="F187" s="44" t="str">
        <f>_xlfn.IFNA(Checklist48[[#This Row],[RelatedPQ]],"NA")</f>
        <v>NA</v>
      </c>
      <c r="G187" s="44" t="e">
        <f>IF(Checklist48[[#This Row],[PIGUID]]="","",INDEX(S2PQ_relational[],MATCH(Checklist48[[#This Row],[PIGUID&amp;NO]],S2PQ_relational[PIGUID &amp; "NO"],0),2))</f>
        <v>#N/A</v>
      </c>
      <c r="H187" s="44" t="str">
        <f>Checklist48[[#This Row],[PIGUID]]&amp;"NO"</f>
        <v>3egXBnPjG5Gj9vM0NuVcFbNO</v>
      </c>
      <c r="I187" s="44" t="b">
        <f>IF(Checklist48[[#This Row],[PIGUID]]="","",INDEX(PIs[NA Exempt],MATCH(Checklist48[[#This Row],[PIGUID]],PIs[GUID],0),1))</f>
        <v>0</v>
      </c>
      <c r="J187" s="44" t="str">
        <f>IF(Checklist48[[#This Row],[SGUID]]="",IF(Checklist48[[#This Row],[SSGUID]]="",IF(Checklist48[[#This Row],[PIGUID]]="","",INDEX(PIs[[Column1]:[SS]],MATCH(Checklist48[[#This Row],[PIGUID]],PIs[GUID],0),2)),INDEX(PIs[[Column1]:[SS]],MATCH(Checklist48[[#This Row],[SSGUID]],PIs[SSGUID],0),18)),INDEX(PIs[[Column1]:[SS]],MATCH(Checklist48[[#This Row],[SGUID]],PIs[SGUID],0),14))</f>
        <v>FO 10.06</v>
      </c>
      <c r="K187" s="44" t="str">
        <f>IF(Checklist48[[#This Row],[SGUID]]="",IF(Checklist48[[#This Row],[SSGUID]]="",IF(Checklist48[[#This Row],[PIGUID]]="","",INDEX(PIs[[Column1]:[SS]],MATCH(Checklist48[[#This Row],[PIGUID]],PIs[GUID],0),4)),INDEX(PIs[[Column1]:[Ssbody]],MATCH(Checklist48[[#This Row],[SSGUID]],PIs[SSGUID],0),19)),INDEX(PIs[[Column1]:[SS]],MATCH(Checklist48[[#This Row],[SGUID]],PIs[SGUID],0),15))</f>
        <v>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v>
      </c>
      <c r="L187" s="44" t="str">
        <f>IF(Checklist48[[#This Row],[SGUID]]="",IF(Checklist48[[#This Row],[SSGUID]]="",INDEX(PIs[[Column1]:[SS]],MATCH(Checklist48[[#This Row],[PIGUID]],PIs[GUID],0),6),""),"")</f>
        <v>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v>
      </c>
      <c r="M187" s="44" t="str">
        <f>IF(Checklist48[[#This Row],[SSGUID]]="",IF(Checklist48[[#This Row],[PIGUID]]="","",INDEX(PIs[[Column1]:[SS]],MATCH(Checklist48[[#This Row],[PIGUID]],PIs[GUID],0),8)),"")</f>
        <v>Major Must</v>
      </c>
      <c r="N187" s="67"/>
      <c r="O187" s="67"/>
      <c r="P187" s="67" t="str">
        <f>IF(Checklist48[[#This Row],[ifna]]="NA","",IF(Checklist48[[#This Row],[RelatedPQ]]=0,"",IF(Checklist48[[#This Row],[RelatedPQ]]="","",IF((INDEX(S2PQ_relational[],MATCH(Checklist48[[#This Row],[PIGUID&amp;NO]],S2PQ_relational[PIGUID &amp; "NO"],0),1))=Checklist48[[#This Row],[PIGUID]],"Not applicable",""))))</f>
        <v/>
      </c>
      <c r="Q187" s="44" t="str">
        <f>IF(Checklist48[[#This Row],[N/A]]="Not Applicable",INDEX(S2PQ[[Step 2 questions]:[Justification]],MATCH(Checklist48[[#This Row],[RelatedPQ]],S2PQ[S2PQGUID],0),3),"")</f>
        <v/>
      </c>
      <c r="R187" s="67"/>
      <c r="S187" s="74"/>
    </row>
    <row r="188" spans="2:19" s="43" customFormat="1" ht="150.75" customHeight="1" x14ac:dyDescent="0.35">
      <c r="B188" s="44"/>
      <c r="C188" s="44"/>
      <c r="D188" s="43">
        <f>IF(Checklist48[[#This Row],[SGUID]]="",IF(Checklist48[[#This Row],[SSGUID]]="",0,1),1)</f>
        <v>0</v>
      </c>
      <c r="E188" s="44" t="s">
        <v>578</v>
      </c>
      <c r="F188" s="44" t="str">
        <f>_xlfn.IFNA(Checklist48[[#This Row],[RelatedPQ]],"NA")</f>
        <v>NA</v>
      </c>
      <c r="G188" s="44" t="e">
        <f>IF(Checklist48[[#This Row],[PIGUID]]="","",INDEX(S2PQ_relational[],MATCH(Checklist48[[#This Row],[PIGUID&amp;NO]],S2PQ_relational[PIGUID &amp; "NO"],0),2))</f>
        <v>#N/A</v>
      </c>
      <c r="H188" s="44" t="str">
        <f>Checklist48[[#This Row],[PIGUID]]&amp;"NO"</f>
        <v>2DznCTtvpRiz2P1ZGSQpKJNO</v>
      </c>
      <c r="I188" s="44" t="b">
        <f>IF(Checklist48[[#This Row],[PIGUID]]="","",INDEX(PIs[NA Exempt],MATCH(Checklist48[[#This Row],[PIGUID]],PIs[GUID],0),1))</f>
        <v>0</v>
      </c>
      <c r="J188" s="44" t="str">
        <f>IF(Checklist48[[#This Row],[SGUID]]="",IF(Checklist48[[#This Row],[SSGUID]]="",IF(Checklist48[[#This Row],[PIGUID]]="","",INDEX(PIs[[Column1]:[SS]],MATCH(Checklist48[[#This Row],[PIGUID]],PIs[GUID],0),2)),INDEX(PIs[[Column1]:[SS]],MATCH(Checklist48[[#This Row],[SSGUID]],PIs[SSGUID],0),18)),INDEX(PIs[[Column1]:[SS]],MATCH(Checklist48[[#This Row],[SGUID]],PIs[SGUID],0),14))</f>
        <v>FO 10.07</v>
      </c>
      <c r="K18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aware of the country of production’s and intended destination market’s regulations, if existing, on invasive alien species.</v>
      </c>
      <c r="L188" s="44" t="str">
        <f>IF(Checklist48[[#This Row],[SGUID]]="",IF(Checklist48[[#This Row],[SSGUID]]="",INDEX(PIs[[Column1]:[SS]],MATCH(Checklist48[[#This Row],[PIGUID]],PIs[GUID],0),6),""),"")</f>
        <v>The producer or the producer’s customer should have available information on the regulations on invasive alien species for all countries in which products are intended to be produced or traded (domestic and/or international). A list of invasive alien species should exist for the country of production and for each intended country of destination.
Not applicable if there is no list specifying the invasive alien species for the country of production or destination.
Not applicable if the producer does not know to the country of destination of the product.</v>
      </c>
      <c r="M188" s="44" t="str">
        <f>IF(Checklist48[[#This Row],[SSGUID]]="",IF(Checklist48[[#This Row],[PIGUID]]="","",INDEX(PIs[[Column1]:[SS]],MATCH(Checklist48[[#This Row],[PIGUID]],PIs[GUID],0),8)),"")</f>
        <v>Recom.</v>
      </c>
      <c r="N188" s="67"/>
      <c r="O188" s="67"/>
      <c r="P188" s="67" t="str">
        <f>IF(Checklist48[[#This Row],[ifna]]="NA","",IF(Checklist48[[#This Row],[RelatedPQ]]=0,"",IF(Checklist48[[#This Row],[RelatedPQ]]="","",IF((INDEX(S2PQ_relational[],MATCH(Checklist48[[#This Row],[PIGUID&amp;NO]],S2PQ_relational[PIGUID &amp; "NO"],0),1))=Checklist48[[#This Row],[PIGUID]],"Not applicable",""))))</f>
        <v/>
      </c>
      <c r="Q188" s="44" t="str">
        <f>IF(Checklist48[[#This Row],[N/A]]="Not Applicable",INDEX(S2PQ[[Step 2 questions]:[Justification]],MATCH(Checklist48[[#This Row],[RelatedPQ]],S2PQ[S2PQGUID],0),3),"")</f>
        <v/>
      </c>
      <c r="R188" s="67"/>
      <c r="S188" s="74"/>
    </row>
    <row r="189" spans="2:19" s="43" customFormat="1" ht="80" x14ac:dyDescent="0.35">
      <c r="B189" s="44"/>
      <c r="C189" s="44"/>
      <c r="D189" s="43">
        <f>IF(Checklist48[[#This Row],[SGUID]]="",IF(Checklist48[[#This Row],[SSGUID]]="",0,1),1)</f>
        <v>0</v>
      </c>
      <c r="E189" s="44" t="s">
        <v>572</v>
      </c>
      <c r="F189" s="44" t="str">
        <f>_xlfn.IFNA(Checklist48[[#This Row],[RelatedPQ]],"NA")</f>
        <v>NA</v>
      </c>
      <c r="G189" s="44" t="e">
        <f>IF(Checklist48[[#This Row],[PIGUID]]="","",INDEX(S2PQ_relational[],MATCH(Checklist48[[#This Row],[PIGUID&amp;NO]],S2PQ_relational[PIGUID &amp; "NO"],0),2))</f>
        <v>#N/A</v>
      </c>
      <c r="H189" s="44" t="str">
        <f>Checklist48[[#This Row],[PIGUID]]&amp;"NO"</f>
        <v>51s66F4cAuh8nQZEHezyxlNO</v>
      </c>
      <c r="I189" s="44" t="b">
        <f>IF(Checklist48[[#This Row],[PIGUID]]="","",INDEX(PIs[NA Exempt],MATCH(Checklist48[[#This Row],[PIGUID]],PIs[GUID],0),1))</f>
        <v>0</v>
      </c>
      <c r="J189" s="44" t="str">
        <f>IF(Checklist48[[#This Row],[SGUID]]="",IF(Checklist48[[#This Row],[SSGUID]]="",IF(Checklist48[[#This Row],[PIGUID]]="","",INDEX(PIs[[Column1]:[SS]],MATCH(Checklist48[[#This Row],[PIGUID]],PIs[GUID],0),2)),INDEX(PIs[[Column1]:[SS]],MATCH(Checklist48[[#This Row],[SSGUID]],PIs[SSGUID],0),18)),INDEX(PIs[[Column1]:[SS]],MATCH(Checklist48[[#This Row],[SGUID]],PIs[SGUID],0),14))</f>
        <v>FO 10.08</v>
      </c>
      <c r="K18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action to avoid introducing or releasing invasive alien plant species in the production system and neighboring ecosystem.</v>
      </c>
      <c r="L189" s="44" t="str">
        <f>IF(Checklist48[[#This Row],[SGUID]]="",IF(Checklist48[[#This Row],[SSGUID]]="",INDEX(PIs[[Column1]:[SS]],MATCH(Checklist48[[#This Row],[PIGUID]],PIs[GUID],0),6),""),"")</f>
        <v>The producer should be aware of a list of invasive alien species considered as such by the country of production, if such a list exists.
The producer should demonstrate that actions have been taken to avoid production, marketing, introduction, or release of these species in the farm and/or the neighboring ecosystem.</v>
      </c>
      <c r="M189" s="44" t="str">
        <f>IF(Checklist48[[#This Row],[SSGUID]]="",IF(Checklist48[[#This Row],[PIGUID]]="","",INDEX(PIs[[Column1]:[SS]],MATCH(Checklist48[[#This Row],[PIGUID]],PIs[GUID],0),8)),"")</f>
        <v>Recom.</v>
      </c>
      <c r="N189" s="67"/>
      <c r="O189" s="67"/>
      <c r="P189" s="67" t="str">
        <f>IF(Checklist48[[#This Row],[ifna]]="NA","",IF(Checklist48[[#This Row],[RelatedPQ]]=0,"",IF(Checklist48[[#This Row],[RelatedPQ]]="","",IF((INDEX(S2PQ_relational[],MATCH(Checklist48[[#This Row],[PIGUID&amp;NO]],S2PQ_relational[PIGUID &amp; "NO"],0),1))=Checklist48[[#This Row],[PIGUID]],"Not applicable",""))))</f>
        <v/>
      </c>
      <c r="Q189" s="44" t="str">
        <f>IF(Checklist48[[#This Row],[N/A]]="Not Applicable",INDEX(S2PQ[[Step 2 questions]:[Justification]],MATCH(Checklist48[[#This Row],[RelatedPQ]],S2PQ[S2PQGUID],0),3),"")</f>
        <v/>
      </c>
      <c r="R189" s="67"/>
      <c r="S189" s="74"/>
    </row>
    <row r="190" spans="2:19" s="43" customFormat="1" ht="21" x14ac:dyDescent="0.35">
      <c r="B190" s="44" t="s">
        <v>507</v>
      </c>
      <c r="C190" s="44"/>
      <c r="D190" s="43">
        <f>IF(Checklist48[[#This Row],[SGUID]]="",IF(Checklist48[[#This Row],[SSGUID]]="",0,1),1)</f>
        <v>1</v>
      </c>
      <c r="E190" s="44"/>
      <c r="F190" s="44" t="str">
        <f>_xlfn.IFNA(Checklist48[[#This Row],[RelatedPQ]],"NA")</f>
        <v/>
      </c>
      <c r="G190" s="44" t="str">
        <f>IF(Checklist48[[#This Row],[PIGUID]]="","",INDEX(S2PQ_relational[],MATCH(Checklist48[[#This Row],[PIGUID&amp;NO]],S2PQ_relational[PIGUID &amp; "NO"],0),2))</f>
        <v/>
      </c>
      <c r="H190" s="44" t="str">
        <f>Checklist48[[#This Row],[PIGUID]]&amp;"NO"</f>
        <v>NO</v>
      </c>
      <c r="I190" s="44" t="str">
        <f>IF(Checklist48[[#This Row],[PIGUID]]="","",INDEX(PIs[NA Exempt],MATCH(Checklist48[[#This Row],[PIGUID]],PIs[GUID],0),1))</f>
        <v/>
      </c>
      <c r="J190"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11 ENERGY EFFICIENCY </v>
      </c>
      <c r="K19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0" s="44" t="str">
        <f>IF(Checklist48[[#This Row],[SGUID]]="",IF(Checklist48[[#This Row],[SSGUID]]="",INDEX(PIs[[Column1]:[SS]],MATCH(Checklist48[[#This Row],[PIGUID]],PIs[GUID],0),6),""),"")</f>
        <v/>
      </c>
      <c r="M190" s="44" t="str">
        <f>IF(Checklist48[[#This Row],[SSGUID]]="",IF(Checklist48[[#This Row],[PIGUID]]="","",INDEX(PIs[[Column1]:[SS]],MATCH(Checklist48[[#This Row],[PIGUID]],PIs[GUID],0),8)),"")</f>
        <v/>
      </c>
      <c r="N190" s="67"/>
      <c r="O190" s="67"/>
      <c r="P190" s="67" t="str">
        <f>IF(Checklist48[[#This Row],[ifna]]="NA","",IF(Checklist48[[#This Row],[RelatedPQ]]=0,"",IF(Checklist48[[#This Row],[RelatedPQ]]="","",IF((INDEX(S2PQ_relational[],MATCH(Checklist48[[#This Row],[PIGUID&amp;NO]],S2PQ_relational[PIGUID &amp; "NO"],0),1))=Checklist48[[#This Row],[PIGUID]],"Not applicable",""))))</f>
        <v/>
      </c>
      <c r="Q190" s="44" t="str">
        <f>IF(Checklist48[[#This Row],[N/A]]="Not Applicable",INDEX(S2PQ[[Step 2 questions]:[Justification]],MATCH(Checklist48[[#This Row],[RelatedPQ]],S2PQ[S2PQGUID],0),3),"")</f>
        <v/>
      </c>
      <c r="R190" s="67"/>
      <c r="S190" s="74"/>
    </row>
    <row r="191" spans="2:19" s="43" customFormat="1" ht="30" hidden="1" x14ac:dyDescent="0.35">
      <c r="B191" s="44"/>
      <c r="C191" s="44" t="s">
        <v>58</v>
      </c>
      <c r="D191" s="43">
        <f>IF(Checklist48[[#This Row],[SGUID]]="",IF(Checklist48[[#This Row],[SSGUID]]="",0,1),1)</f>
        <v>1</v>
      </c>
      <c r="E191" s="44"/>
      <c r="F191" s="44" t="str">
        <f>_xlfn.IFNA(Checklist48[[#This Row],[RelatedPQ]],"NA")</f>
        <v/>
      </c>
      <c r="G191" s="44" t="str">
        <f>IF(Checklist48[[#This Row],[PIGUID]]="","",INDEX(S2PQ_relational[],MATCH(Checklist48[[#This Row],[PIGUID&amp;NO]],S2PQ_relational[PIGUID &amp; "NO"],0),2))</f>
        <v/>
      </c>
      <c r="H191" s="44" t="str">
        <f>Checklist48[[#This Row],[PIGUID]]&amp;"NO"</f>
        <v>NO</v>
      </c>
      <c r="I191" s="44" t="str">
        <f>IF(Checklist48[[#This Row],[PIGUID]]="","",INDEX(PIs[NA Exempt],MATCH(Checklist48[[#This Row],[PIGUID]],PIs[GUID],0),1))</f>
        <v/>
      </c>
      <c r="J191" s="44" t="str">
        <f>IF(Checklist48[[#This Row],[SGUID]]="",IF(Checklist48[[#This Row],[SSGUID]]="",IF(Checklist48[[#This Row],[PIGUID]]="","",INDEX(PIs[[Column1]:[SS]],MATCH(Checklist48[[#This Row],[PIGUID]],PIs[GUID],0),2)),INDEX(PIs[[Column1]:[SS]],MATCH(Checklist48[[#This Row],[SSGUID]],PIs[SSGUID],0),18)),INDEX(PIs[[Column1]:[SS]],MATCH(Checklist48[[#This Row],[SGUID]],PIs[SGUID],0),14))</f>
        <v>-</v>
      </c>
      <c r="K19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1" s="44" t="str">
        <f>IF(Checklist48[[#This Row],[SGUID]]="",IF(Checklist48[[#This Row],[SSGUID]]="",INDEX(PIs[[Column1]:[SS]],MATCH(Checklist48[[#This Row],[PIGUID]],PIs[GUID],0),6),""),"")</f>
        <v/>
      </c>
      <c r="M191" s="44" t="str">
        <f>IF(Checklist48[[#This Row],[SSGUID]]="",IF(Checklist48[[#This Row],[PIGUID]]="","",INDEX(PIs[[Column1]:[SS]],MATCH(Checklist48[[#This Row],[PIGUID]],PIs[GUID],0),8)),"")</f>
        <v/>
      </c>
      <c r="N191" s="67"/>
      <c r="O191" s="67"/>
      <c r="P191" s="67" t="str">
        <f>IF(Checklist48[[#This Row],[ifna]]="NA","",IF(Checklist48[[#This Row],[RelatedPQ]]=0,"",IF(Checklist48[[#This Row],[RelatedPQ]]="","",IF((INDEX(S2PQ_relational[],MATCH(Checklist48[[#This Row],[PIGUID&amp;NO]],S2PQ_relational[PIGUID &amp; "NO"],0),1))=Checklist48[[#This Row],[PIGUID]],"Not applicable",""))))</f>
        <v/>
      </c>
      <c r="Q191" s="44" t="str">
        <f>IF(Checklist48[[#This Row],[N/A]]="Not Applicable",INDEX(S2PQ[[Step 2 questions]:[Justification]],MATCH(Checklist48[[#This Row],[RelatedPQ]],S2PQ[S2PQGUID],0),3),"")</f>
        <v/>
      </c>
      <c r="R191" s="67"/>
      <c r="S191" s="74"/>
    </row>
    <row r="192" spans="2:19" s="43" customFormat="1" ht="150" x14ac:dyDescent="0.35">
      <c r="B192" s="44"/>
      <c r="C192" s="44"/>
      <c r="D192" s="43">
        <f>IF(Checklist48[[#This Row],[SGUID]]="",IF(Checklist48[[#This Row],[SSGUID]]="",0,1),1)</f>
        <v>0</v>
      </c>
      <c r="E192" s="44" t="s">
        <v>566</v>
      </c>
      <c r="F192" s="44" t="str">
        <f>_xlfn.IFNA(Checklist48[[#This Row],[RelatedPQ]],"NA")</f>
        <v>NA</v>
      </c>
      <c r="G192" s="44" t="e">
        <f>IF(Checklist48[[#This Row],[PIGUID]]="","",INDEX(S2PQ_relational[],MATCH(Checklist48[[#This Row],[PIGUID&amp;NO]],S2PQ_relational[PIGUID &amp; "NO"],0),2))</f>
        <v>#N/A</v>
      </c>
      <c r="H192" s="44" t="str">
        <f>Checklist48[[#This Row],[PIGUID]]&amp;"NO"</f>
        <v>27FMOAVaX4IEkKoIk7PSnINO</v>
      </c>
      <c r="I192" s="44" t="b">
        <f>IF(Checklist48[[#This Row],[PIGUID]]="","",INDEX(PIs[NA Exempt],MATCH(Checklist48[[#This Row],[PIGUID]],PIs[GUID],0),1))</f>
        <v>0</v>
      </c>
      <c r="J192" s="44" t="str">
        <f>IF(Checklist48[[#This Row],[SGUID]]="",IF(Checklist48[[#This Row],[SSGUID]]="",IF(Checklist48[[#This Row],[PIGUID]]="","",INDEX(PIs[[Column1]:[SS]],MATCH(Checklist48[[#This Row],[PIGUID]],PIs[GUID],0),2)),INDEX(PIs[[Column1]:[SS]],MATCH(Checklist48[[#This Row],[SSGUID]],PIs[SSGUID],0),18)),INDEX(PIs[[Column1]:[SS]],MATCH(Checklist48[[#This Row],[SGUID]],PIs[SGUID],0),14))</f>
        <v>FO 11.01</v>
      </c>
      <c r="K192" s="44" t="str">
        <f>IF(Checklist48[[#This Row],[SGUID]]="",IF(Checklist48[[#This Row],[SSGUID]]="",IF(Checklist48[[#This Row],[PIGUID]]="","",INDEX(PIs[[Column1]:[SS]],MATCH(Checklist48[[#This Row],[PIGUID]],PIs[GUID],0),4)),INDEX(PIs[[Column1]:[Ssbody]],MATCH(Checklist48[[#This Row],[SSGUID]],PIs[SSGUID],0),19)),INDEX(PIs[[Column1]:[SS]],MATCH(Checklist48[[#This Row],[SGUID]],PIs[SGUID],0),15))</f>
        <v>On-farm energy use is monitored.</v>
      </c>
      <c r="L192" s="44" t="str">
        <f>IF(Checklist48[[#This Row],[SGUID]]="",IF(Checklist48[[#This Row],[SSGUID]]="",INDEX(PIs[[Column1]:[SS]],MATCH(Checklist48[[#This Row],[PIGUID]],PIs[GUID],0),6),""),"")</f>
        <v>There shall be records of on-farm energy use (e.g., invoices detailing energy consumption). The producer (or, where applicable, the quality management system (QMS) manager) shall be aware of:
- Where and how energy is consumed (process, machinery, other)
- Amounts of energy used per source (electricity, fuels, other)
- Proportion of renewable vs. nonrenewable energy used, where such information is available
In the absence of energy meters (e.g., for small producers), estimations are acceptable.
In Option 2 producer groups, evidence at QMS level is acceptable.</v>
      </c>
      <c r="M192" s="44" t="str">
        <f>IF(Checklist48[[#This Row],[SSGUID]]="",IF(Checklist48[[#This Row],[PIGUID]]="","",INDEX(PIs[[Column1]:[SS]],MATCH(Checklist48[[#This Row],[PIGUID]],PIs[GUID],0),8)),"")</f>
        <v>Major Must</v>
      </c>
      <c r="N192" s="67"/>
      <c r="O192" s="67"/>
      <c r="P192" s="67" t="str">
        <f>IF(Checklist48[[#This Row],[ifna]]="NA","",IF(Checklist48[[#This Row],[RelatedPQ]]=0,"",IF(Checklist48[[#This Row],[RelatedPQ]]="","",IF((INDEX(S2PQ_relational[],MATCH(Checklist48[[#This Row],[PIGUID&amp;NO]],S2PQ_relational[PIGUID &amp; "NO"],0),1))=Checklist48[[#This Row],[PIGUID]],"Not applicable",""))))</f>
        <v/>
      </c>
      <c r="Q192" s="44" t="str">
        <f>IF(Checklist48[[#This Row],[N/A]]="Not Applicable",INDEX(S2PQ[[Step 2 questions]:[Justification]],MATCH(Checklist48[[#This Row],[RelatedPQ]],S2PQ[S2PQGUID],0),3),"")</f>
        <v/>
      </c>
      <c r="R192" s="67"/>
      <c r="S192" s="74"/>
    </row>
    <row r="193" spans="2:19" s="43" customFormat="1" ht="90" x14ac:dyDescent="0.35">
      <c r="B193" s="44"/>
      <c r="C193" s="44"/>
      <c r="D193" s="43">
        <f>IF(Checklist48[[#This Row],[SGUID]]="",IF(Checklist48[[#This Row],[SSGUID]]="",0,1),1)</f>
        <v>0</v>
      </c>
      <c r="E193" s="44" t="s">
        <v>508</v>
      </c>
      <c r="F193" s="44" t="str">
        <f>_xlfn.IFNA(Checklist48[[#This Row],[RelatedPQ]],"NA")</f>
        <v>NA</v>
      </c>
      <c r="G193" s="44" t="e">
        <f>IF(Checklist48[[#This Row],[PIGUID]]="","",INDEX(S2PQ_relational[],MATCH(Checklist48[[#This Row],[PIGUID&amp;NO]],S2PQ_relational[PIGUID &amp; "NO"],0),2))</f>
        <v>#N/A</v>
      </c>
      <c r="H193" s="44" t="str">
        <f>Checklist48[[#This Row],[PIGUID]]&amp;"NO"</f>
        <v>3JRs9sAPxoXUahQZyIHx5jNO</v>
      </c>
      <c r="I193" s="44" t="b">
        <f>IF(Checklist48[[#This Row],[PIGUID]]="","",INDEX(PIs[NA Exempt],MATCH(Checklist48[[#This Row],[PIGUID]],PIs[GUID],0),1))</f>
        <v>0</v>
      </c>
      <c r="J193" s="44" t="str">
        <f>IF(Checklist48[[#This Row],[SGUID]]="",IF(Checklist48[[#This Row],[SSGUID]]="",IF(Checklist48[[#This Row],[PIGUID]]="","",INDEX(PIs[[Column1]:[SS]],MATCH(Checklist48[[#This Row],[PIGUID]],PIs[GUID],0),2)),INDEX(PIs[[Column1]:[SS]],MATCH(Checklist48[[#This Row],[SSGUID]],PIs[SSGUID],0),18)),INDEX(PIs[[Column1]:[SS]],MATCH(Checklist48[[#This Row],[SGUID]],PIs[SGUID],0),14))</f>
        <v>FO 11.02</v>
      </c>
      <c r="K193" s="44" t="str">
        <f>IF(Checklist48[[#This Row],[SGUID]]="",IF(Checklist48[[#This Row],[SSGUID]]="",IF(Checklist48[[#This Row],[PIGUID]]="","",INDEX(PIs[[Column1]:[SS]],MATCH(Checklist48[[#This Row],[PIGUID]],PIs[GUID],0),4)),INDEX(PIs[[Column1]:[Ssbody]],MATCH(Checklist48[[#This Row],[SSGUID]],PIs[SSGUID],0),19)),INDEX(PIs[[Column1]:[SS]],MATCH(Checklist48[[#This Row],[SGUID]],PIs[SGUID],0),15))</f>
        <v>Based on the results of the monitoring, there is a plan to improve energy efficiency on the farm.</v>
      </c>
      <c r="L193" s="44" t="str">
        <f>IF(Checklist48[[#This Row],[SGUID]]="",IF(Checklist48[[#This Row],[SSGUID]]="",INDEX(PIs[[Column1]:[SS]],MATCH(Checklist48[[#This Row],[PIGUID]],PIs[GUID],0),6),""),"")</f>
        <v>There shall be evidence that energy records are analyzed at least annually to:
- Identify opportunities to improve energy efficiency
- Establish self-defined targets
Acceptable metrics can include, for example: the total amount of energy used on the farm per month.
Farming equipment shall be selected and maintained for optimum energy consumption.</v>
      </c>
      <c r="M193" s="44" t="str">
        <f>IF(Checklist48[[#This Row],[SSGUID]]="",IF(Checklist48[[#This Row],[PIGUID]]="","",INDEX(PIs[[Column1]:[SS]],MATCH(Checklist48[[#This Row],[PIGUID]],PIs[GUID],0),8)),"")</f>
        <v>Minor Must</v>
      </c>
      <c r="N193" s="67"/>
      <c r="O193" s="67"/>
      <c r="P193" s="67" t="str">
        <f>IF(Checklist48[[#This Row],[ifna]]="NA","",IF(Checklist48[[#This Row],[RelatedPQ]]=0,"",IF(Checklist48[[#This Row],[RelatedPQ]]="","",IF((INDEX(S2PQ_relational[],MATCH(Checklist48[[#This Row],[PIGUID&amp;NO]],S2PQ_relational[PIGUID &amp; "NO"],0),1))=Checklist48[[#This Row],[PIGUID]],"Not applicable",""))))</f>
        <v/>
      </c>
      <c r="Q193" s="44" t="str">
        <f>IF(Checklist48[[#This Row],[N/A]]="Not Applicable",INDEX(S2PQ[[Step 2 questions]:[Justification]],MATCH(Checklist48[[#This Row],[RelatedPQ]],S2PQ[S2PQGUID],0),3),"")</f>
        <v/>
      </c>
      <c r="R193" s="67"/>
      <c r="S193" s="74"/>
    </row>
    <row r="194" spans="2:19" s="43" customFormat="1" ht="70" x14ac:dyDescent="0.35">
      <c r="B194" s="44"/>
      <c r="C194" s="44"/>
      <c r="D194" s="43">
        <f>IF(Checklist48[[#This Row],[SGUID]]="",IF(Checklist48[[#This Row],[SSGUID]]="",0,1),1)</f>
        <v>0</v>
      </c>
      <c r="E194" s="44" t="s">
        <v>501</v>
      </c>
      <c r="F194" s="44" t="str">
        <f>_xlfn.IFNA(Checklist48[[#This Row],[RelatedPQ]],"NA")</f>
        <v>NA</v>
      </c>
      <c r="G194" s="44" t="e">
        <f>IF(Checklist48[[#This Row],[PIGUID]]="","",INDEX(S2PQ_relational[],MATCH(Checklist48[[#This Row],[PIGUID&amp;NO]],S2PQ_relational[PIGUID &amp; "NO"],0),2))</f>
        <v>#N/A</v>
      </c>
      <c r="H194" s="44" t="str">
        <f>Checklist48[[#This Row],[PIGUID]]&amp;"NO"</f>
        <v>3k15VkplHGX2PgLKNCmrCzNO</v>
      </c>
      <c r="I194" s="44" t="b">
        <f>IF(Checklist48[[#This Row],[PIGUID]]="","",INDEX(PIs[NA Exempt],MATCH(Checklist48[[#This Row],[PIGUID]],PIs[GUID],0),1))</f>
        <v>0</v>
      </c>
      <c r="J194" s="44" t="str">
        <f>IF(Checklist48[[#This Row],[SGUID]]="",IF(Checklist48[[#This Row],[SSGUID]]="",IF(Checklist48[[#This Row],[PIGUID]]="","",INDEX(PIs[[Column1]:[SS]],MATCH(Checklist48[[#This Row],[PIGUID]],PIs[GUID],0),2)),INDEX(PIs[[Column1]:[SS]],MATCH(Checklist48[[#This Row],[SSGUID]],PIs[SSGUID],0),18)),INDEX(PIs[[Column1]:[SS]],MATCH(Checklist48[[#This Row],[SGUID]],PIs[SGUID],0),14))</f>
        <v>FO 11.03</v>
      </c>
      <c r="K194" s="44" t="str">
        <f>IF(Checklist48[[#This Row],[SGUID]]="",IF(Checklist48[[#This Row],[SSGUID]]="",IF(Checklist48[[#This Row],[PIGUID]]="","",INDEX(PIs[[Column1]:[SS]],MATCH(Checklist48[[#This Row],[PIGUID]],PIs[GUID],0),4)),INDEX(PIs[[Column1]:[Ssbody]],MATCH(Checklist48[[#This Row],[SSGUID]],PIs[SSGUID],0),19)),INDEX(PIs[[Column1]:[SS]],MATCH(Checklist48[[#This Row],[SGUID]],PIs[SGUID],0),15))</f>
        <v>The plan to improve energy efficiency considers minimizing the use of nonrenewable energy.</v>
      </c>
      <c r="L194" s="44" t="str">
        <f>IF(Checklist48[[#This Row],[SGUID]]="",IF(Checklist48[[#This Row],[SSGUID]]="",INDEX(PIs[[Column1]:[SS]],MATCH(Checklist48[[#This Row],[PIGUID]],PIs[GUID],0),6),""),"")</f>
        <v>The producer shall consider reducing the use of nonrenewable energy to the lowest possible and using renewable energy instead.
One example of a metric which can be used to follow on the use of nonrenewable energy is: proportion of renewable/nonrenewable sources as percentage (%) of the total</v>
      </c>
      <c r="M194" s="44" t="str">
        <f>IF(Checklist48[[#This Row],[SSGUID]]="",IF(Checklist48[[#This Row],[PIGUID]]="","",INDEX(PIs[[Column1]:[SS]],MATCH(Checklist48[[#This Row],[PIGUID]],PIs[GUID],0),8)),"")</f>
        <v>Minor Must</v>
      </c>
      <c r="N194" s="67"/>
      <c r="O194" s="67"/>
      <c r="P194" s="67" t="str">
        <f>IF(Checklist48[[#This Row],[ifna]]="NA","",IF(Checklist48[[#This Row],[RelatedPQ]]=0,"",IF(Checklist48[[#This Row],[RelatedPQ]]="","",IF((INDEX(S2PQ_relational[],MATCH(Checklist48[[#This Row],[PIGUID&amp;NO]],S2PQ_relational[PIGUID &amp; "NO"],0),1))=Checklist48[[#This Row],[PIGUID]],"Not applicable",""))))</f>
        <v/>
      </c>
      <c r="Q194" s="44" t="str">
        <f>IF(Checklist48[[#This Row],[N/A]]="Not Applicable",INDEX(S2PQ[[Step 2 questions]:[Justification]],MATCH(Checklist48[[#This Row],[RelatedPQ]],S2PQ[S2PQGUID],0),3),"")</f>
        <v/>
      </c>
      <c r="R194" s="67"/>
      <c r="S194" s="74"/>
    </row>
    <row r="195" spans="2:19" s="43" customFormat="1" ht="183.75" customHeight="1" x14ac:dyDescent="0.35">
      <c r="B195" s="44"/>
      <c r="C195" s="44"/>
      <c r="D195" s="43">
        <f>IF(Checklist48[[#This Row],[SGUID]]="",IF(Checklist48[[#This Row],[SSGUID]]="",0,1),1)</f>
        <v>0</v>
      </c>
      <c r="E195" s="44" t="s">
        <v>560</v>
      </c>
      <c r="F195" s="44" t="str">
        <f>_xlfn.IFNA(Checklist48[[#This Row],[RelatedPQ]],"NA")</f>
        <v>NA</v>
      </c>
      <c r="G195" s="44" t="e">
        <f>IF(Checklist48[[#This Row],[PIGUID]]="","",INDEX(S2PQ_relational[],MATCH(Checklist48[[#This Row],[PIGUID&amp;NO]],S2PQ_relational[PIGUID &amp; "NO"],0),2))</f>
        <v>#N/A</v>
      </c>
      <c r="H195" s="44" t="str">
        <f>Checklist48[[#This Row],[PIGUID]]&amp;"NO"</f>
        <v>7hKDqZkTX1Q5kvgZ0W5O7MNO</v>
      </c>
      <c r="I195" s="44" t="b">
        <f>IF(Checklist48[[#This Row],[PIGUID]]="","",INDEX(PIs[NA Exempt],MATCH(Checklist48[[#This Row],[PIGUID]],PIs[GUID],0),1))</f>
        <v>0</v>
      </c>
      <c r="J195" s="44" t="str">
        <f>IF(Checklist48[[#This Row],[SGUID]]="",IF(Checklist48[[#This Row],[SSGUID]]="",IF(Checklist48[[#This Row],[PIGUID]]="","",INDEX(PIs[[Column1]:[SS]],MATCH(Checklist48[[#This Row],[PIGUID]],PIs[GUID],0),2)),INDEX(PIs[[Column1]:[SS]],MATCH(Checklist48[[#This Row],[SSGUID]],PIs[SSGUID],0),18)),INDEX(PIs[[Column1]:[SS]],MATCH(Checklist48[[#This Row],[SGUID]],PIs[SGUID],0),14))</f>
        <v>FO 11.04</v>
      </c>
      <c r="K195" s="44" t="str">
        <f>IF(Checklist48[[#This Row],[SGUID]]="",IF(Checklist48[[#This Row],[SSGUID]]="",IF(Checklist48[[#This Row],[PIGUID]]="","",INDEX(PIs[[Column1]:[SS]],MATCH(Checklist48[[#This Row],[PIGUID]],PIs[GUID],0),4)),INDEX(PIs[[Column1]:[Ssbody]],MATCH(Checklist48[[#This Row],[SSGUID]],PIs[SSGUID],0),19)),INDEX(PIs[[Column1]:[SS]],MATCH(Checklist48[[#This Row],[SGUID]],PIs[SGUID],0),15))</f>
        <v>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v>
      </c>
      <c r="L195" s="44" t="str">
        <f>IF(Checklist48[[#This Row],[SGUID]]="",IF(Checklist48[[#This Row],[SSGUID]]="",INDEX(PIs[[Column1]:[SS]],MATCH(Checklist48[[#This Row],[PIGUID]],PIs[GUID],0),6),""),"")</f>
        <v>Available evidence should indicate that the producer:
- Has awareness and knowledge of how on-farm practices can contribute to reducing GHG emissions and removing them from the atmosphere, for example in connection to energy, soil health, fertilizers, and organic waste
-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In Option 2 producer groups, evidence at quality management system (QMS) level is acceptable.</v>
      </c>
      <c r="M195" s="44" t="str">
        <f>IF(Checklist48[[#This Row],[SSGUID]]="",IF(Checklist48[[#This Row],[PIGUID]]="","",INDEX(PIs[[Column1]:[SS]],MATCH(Checklist48[[#This Row],[PIGUID]],PIs[GUID],0),8)),"")</f>
        <v>Recom.</v>
      </c>
      <c r="N195" s="67"/>
      <c r="O195" s="67"/>
      <c r="P195" s="67" t="str">
        <f>IF(Checklist48[[#This Row],[ifna]]="NA","",IF(Checklist48[[#This Row],[RelatedPQ]]=0,"",IF(Checklist48[[#This Row],[RelatedPQ]]="","",IF((INDEX(S2PQ_relational[],MATCH(Checklist48[[#This Row],[PIGUID&amp;NO]],S2PQ_relational[PIGUID &amp; "NO"],0),1))=Checklist48[[#This Row],[PIGUID]],"Not applicable",""))))</f>
        <v/>
      </c>
      <c r="Q195" s="44" t="str">
        <f>IF(Checklist48[[#This Row],[N/A]]="Not Applicable",INDEX(S2PQ[[Step 2 questions]:[Justification]],MATCH(Checklist48[[#This Row],[RelatedPQ]],S2PQ[S2PQGUID],0),3),"")</f>
        <v/>
      </c>
      <c r="R195" s="67"/>
      <c r="S195" s="74"/>
    </row>
    <row r="196" spans="2:19" s="43" customFormat="1" ht="110" x14ac:dyDescent="0.35">
      <c r="B196" s="44" t="s">
        <v>215</v>
      </c>
      <c r="C196" s="44"/>
      <c r="D196" s="43">
        <f>IF(Checklist48[[#This Row],[SGUID]]="",IF(Checklist48[[#This Row],[SSGUID]]="",0,1),1)</f>
        <v>1</v>
      </c>
      <c r="E196" s="44"/>
      <c r="F196" s="44" t="str">
        <f>_xlfn.IFNA(Checklist48[[#This Row],[RelatedPQ]],"NA")</f>
        <v/>
      </c>
      <c r="G196" s="44" t="str">
        <f>IF(Checklist48[[#This Row],[PIGUID]]="","",INDEX(S2PQ_relational[],MATCH(Checklist48[[#This Row],[PIGUID&amp;NO]],S2PQ_relational[PIGUID &amp; "NO"],0),2))</f>
        <v/>
      </c>
      <c r="H196" s="44" t="str">
        <f>Checklist48[[#This Row],[PIGUID]]&amp;"NO"</f>
        <v>NO</v>
      </c>
      <c r="I196" s="44" t="str">
        <f>IF(Checklist48[[#This Row],[PIGUID]]="","",INDEX(PIs[NA Exempt],MATCH(Checklist48[[#This Row],[PIGUID]],PIs[GUID],0),1))</f>
        <v/>
      </c>
      <c r="J196" s="44" t="str">
        <f>IF(Checklist48[[#This Row],[SGUID]]="",IF(Checklist48[[#This Row],[SSGUID]]="",IF(Checklist48[[#This Row],[PIGUID]]="","",INDEX(PIs[[Column1]:[SS]],MATCH(Checklist48[[#This Row],[PIGUID]],PIs[GUID],0),2)),INDEX(PIs[[Column1]:[SS]],MATCH(Checklist48[[#This Row],[SSGUID]],PIs[SSGUID],0),18)),INDEX(PIs[[Column1]:[SS]],MATCH(Checklist48[[#This Row],[SGUID]],PIs[SGUID],0),14))</f>
        <v>FO 12 WORKERS’ HEALTH AND SAFETY</v>
      </c>
      <c r="K196" s="44" t="str">
        <f>IF(Checklist48[[#This Row],[SGUID]]="",IF(Checklist48[[#This Row],[SSGUID]]="",IF(Checklist48[[#This Row],[PIGUID]]="","",INDEX(PIs[[Column1]:[SS]],MATCH(Checklist48[[#This Row],[PIGUID]],PIs[GUID],0),4)),INDEX(PIs[[Column1]:[Ssbody]],MATCH(Checklist48[[#This Row],[SSGUID]],PIs[SSGUID],0),19)),INDEX(PIs[[Column1]:[SS]],MATCH(Checklist48[[#This Row],[SGUID]],PIs[SGUID],0),15))</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L196" s="44" t="str">
        <f>IF(Checklist48[[#This Row],[SGUID]]="",IF(Checklist48[[#This Row],[SSGUID]]="",INDEX(PIs[[Column1]:[SS]],MATCH(Checklist48[[#This Row],[PIGUID]],PIs[GUID],0),6),""),"")</f>
        <v/>
      </c>
      <c r="M196" s="44" t="str">
        <f>IF(Checklist48[[#This Row],[SSGUID]]="",IF(Checklist48[[#This Row],[PIGUID]]="","",INDEX(PIs[[Column1]:[SS]],MATCH(Checklist48[[#This Row],[PIGUID]],PIs[GUID],0),8)),"")</f>
        <v/>
      </c>
      <c r="N196" s="67"/>
      <c r="O196" s="67"/>
      <c r="P196" s="67" t="str">
        <f>IF(Checklist48[[#This Row],[ifna]]="NA","",IF(Checklist48[[#This Row],[RelatedPQ]]=0,"",IF(Checklist48[[#This Row],[RelatedPQ]]="","",IF((INDEX(S2PQ_relational[],MATCH(Checklist48[[#This Row],[PIGUID&amp;NO]],S2PQ_relational[PIGUID &amp; "NO"],0),1))=Checklist48[[#This Row],[PIGUID]],"Not applicable",""))))</f>
        <v/>
      </c>
      <c r="Q196" s="44" t="str">
        <f>IF(Checklist48[[#This Row],[N/A]]="Not Applicable",INDEX(S2PQ[[Step 2 questions]:[Justification]],MATCH(Checklist48[[#This Row],[RelatedPQ]],S2PQ[S2PQGUID],0),3),"")</f>
        <v/>
      </c>
      <c r="R196" s="67"/>
      <c r="S196" s="74"/>
    </row>
    <row r="197" spans="2:19" s="43" customFormat="1" ht="30" x14ac:dyDescent="0.35">
      <c r="B197" s="44"/>
      <c r="C197" s="44" t="s">
        <v>216</v>
      </c>
      <c r="D197" s="43">
        <f>IF(Checklist48[[#This Row],[SGUID]]="",IF(Checklist48[[#This Row],[SSGUID]]="",0,1),1)</f>
        <v>1</v>
      </c>
      <c r="E197" s="44"/>
      <c r="F197" s="44" t="str">
        <f>_xlfn.IFNA(Checklist48[[#This Row],[RelatedPQ]],"NA")</f>
        <v/>
      </c>
      <c r="G197" s="44" t="str">
        <f>IF(Checklist48[[#This Row],[PIGUID]]="","",INDEX(S2PQ_relational[],MATCH(Checklist48[[#This Row],[PIGUID&amp;NO]],S2PQ_relational[PIGUID &amp; "NO"],0),2))</f>
        <v/>
      </c>
      <c r="H197" s="44" t="str">
        <f>Checklist48[[#This Row],[PIGUID]]&amp;"NO"</f>
        <v>NO</v>
      </c>
      <c r="I197" s="44" t="str">
        <f>IF(Checklist48[[#This Row],[PIGUID]]="","",INDEX(PIs[NA Exempt],MATCH(Checklist48[[#This Row],[PIGUID]],PIs[GUID],0),1))</f>
        <v/>
      </c>
      <c r="J197" s="44" t="str">
        <f>IF(Checklist48[[#This Row],[SGUID]]="",IF(Checklist48[[#This Row],[SSGUID]]="",IF(Checklist48[[#This Row],[PIGUID]]="","",INDEX(PIs[[Column1]:[SS]],MATCH(Checklist48[[#This Row],[PIGUID]],PIs[GUID],0),2)),INDEX(PIs[[Column1]:[SS]],MATCH(Checklist48[[#This Row],[SSGUID]],PIs[SSGUID],0),18)),INDEX(PIs[[Column1]:[SS]],MATCH(Checklist48[[#This Row],[SGUID]],PIs[SGUID],0),14))</f>
        <v>FO 12.01 Workers’ health and safety</v>
      </c>
      <c r="K19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7" s="44" t="str">
        <f>IF(Checklist48[[#This Row],[SGUID]]="",IF(Checklist48[[#This Row],[SSGUID]]="",INDEX(PIs[[Column1]:[SS]],MATCH(Checklist48[[#This Row],[PIGUID]],PIs[GUID],0),6),""),"")</f>
        <v/>
      </c>
      <c r="M197" s="44" t="str">
        <f>IF(Checklist48[[#This Row],[SSGUID]]="",IF(Checklist48[[#This Row],[PIGUID]]="","",INDEX(PIs[[Column1]:[SS]],MATCH(Checklist48[[#This Row],[PIGUID]],PIs[GUID],0),8)),"")</f>
        <v/>
      </c>
      <c r="N197" s="67"/>
      <c r="O197" s="67"/>
      <c r="P197" s="67" t="str">
        <f>IF(Checklist48[[#This Row],[ifna]]="NA","",IF(Checklist48[[#This Row],[RelatedPQ]]=0,"",IF(Checklist48[[#This Row],[RelatedPQ]]="","",IF((INDEX(S2PQ_relational[],MATCH(Checklist48[[#This Row],[PIGUID&amp;NO]],S2PQ_relational[PIGUID &amp; "NO"],0),1))=Checklist48[[#This Row],[PIGUID]],"Not applicable",""))))</f>
        <v/>
      </c>
      <c r="Q197" s="44" t="str">
        <f>IF(Checklist48[[#This Row],[N/A]]="Not Applicable",INDEX(S2PQ[[Step 2 questions]:[Justification]],MATCH(Checklist48[[#This Row],[RelatedPQ]],S2PQ[S2PQGUID],0),3),"")</f>
        <v/>
      </c>
      <c r="R197" s="67"/>
      <c r="S197" s="74"/>
    </row>
    <row r="198" spans="2:19" s="43" customFormat="1" ht="157.75" customHeight="1" x14ac:dyDescent="0.35">
      <c r="B198" s="44"/>
      <c r="C198" s="44"/>
      <c r="D198" s="43">
        <f>IF(Checklist48[[#This Row],[SGUID]]="",IF(Checklist48[[#This Row],[SSGUID]]="",0,1),1)</f>
        <v>0</v>
      </c>
      <c r="E198" s="44" t="s">
        <v>459</v>
      </c>
      <c r="F198" s="44" t="str">
        <f>_xlfn.IFNA(Checklist48[[#This Row],[RelatedPQ]],"NA")</f>
        <v>NA</v>
      </c>
      <c r="G198" s="44" t="e">
        <f>IF(Checklist48[[#This Row],[PIGUID]]="","",INDEX(S2PQ_relational[],MATCH(Checklist48[[#This Row],[PIGUID&amp;NO]],S2PQ_relational[PIGUID &amp; "NO"],0),2))</f>
        <v>#N/A</v>
      </c>
      <c r="H198" s="44" t="str">
        <f>Checklist48[[#This Row],[PIGUID]]&amp;"NO"</f>
        <v>78zLnHv198GlquhgE5XnsyNO</v>
      </c>
      <c r="I198" s="44" t="b">
        <f>IF(Checklist48[[#This Row],[PIGUID]]="","",INDEX(PIs[NA Exempt],MATCH(Checklist48[[#This Row],[PIGUID]],PIs[GUID],0),1))</f>
        <v>0</v>
      </c>
      <c r="J198" s="44" t="str">
        <f>IF(Checklist48[[#This Row],[SGUID]]="",IF(Checklist48[[#This Row],[SSGUID]]="",IF(Checklist48[[#This Row],[PIGUID]]="","",INDEX(PIs[[Column1]:[SS]],MATCH(Checklist48[[#This Row],[PIGUID]],PIs[GUID],0),2)),INDEX(PIs[[Column1]:[SS]],MATCH(Checklist48[[#This Row],[SSGUID]],PIs[SSGUID],0),18)),INDEX(PIs[[Column1]:[SS]],MATCH(Checklist48[[#This Row],[SGUID]],PIs[SGUID],0),14))</f>
        <v>FO 12.01.01</v>
      </c>
      <c r="K198"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 documented risk assessment for workers’ health and safety.</v>
      </c>
      <c r="L198" s="44" t="str">
        <f>IF(Checklist48[[#This Row],[SGUID]]="",IF(Checklist48[[#This Row],[SSGUID]]="",INDEX(PIs[[Column1]:[SS]],MATCH(Checklist48[[#This Row],[PIGUID]],PIs[GUID],0),6),""),"")</f>
        <v>The documented risk assessment shall reflect conditions on the farm, including worker facilities and any on-farm worker housing. The risk assessment shall be reviewed and updated annually and when changes occur that impact workers’ health and safety (changes in local authority sanitary rules on infectious diseases, new machinery, new buildings,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slurry tanks, working at heights, etc.</v>
      </c>
      <c r="M198" s="44" t="str">
        <f>IF(Checklist48[[#This Row],[SSGUID]]="",IF(Checklist48[[#This Row],[PIGUID]]="","",INDEX(PIs[[Column1]:[SS]],MATCH(Checklist48[[#This Row],[PIGUID]],PIs[GUID],0),8)),"")</f>
        <v>Major Must</v>
      </c>
      <c r="N198" s="67"/>
      <c r="O198" s="67"/>
      <c r="P198" s="67" t="str">
        <f>IF(Checklist48[[#This Row],[ifna]]="NA","",IF(Checklist48[[#This Row],[RelatedPQ]]=0,"",IF(Checklist48[[#This Row],[RelatedPQ]]="","",IF((INDEX(S2PQ_relational[],MATCH(Checklist48[[#This Row],[PIGUID&amp;NO]],S2PQ_relational[PIGUID &amp; "NO"],0),1))=Checklist48[[#This Row],[PIGUID]],"Not applicable",""))))</f>
        <v/>
      </c>
      <c r="Q198" s="44" t="str">
        <f>IF(Checklist48[[#This Row],[N/A]]="Not Applicable",INDEX(S2PQ[[Step 2 questions]:[Justification]],MATCH(Checklist48[[#This Row],[RelatedPQ]],S2PQ[S2PQGUID],0),3),"")</f>
        <v/>
      </c>
      <c r="R198" s="67"/>
      <c r="S198" s="74"/>
    </row>
    <row r="199" spans="2:19" s="43" customFormat="1" ht="373.25" customHeight="1" x14ac:dyDescent="0.35">
      <c r="B199" s="44"/>
      <c r="C199" s="44"/>
      <c r="D199" s="43">
        <f>IF(Checklist48[[#This Row],[SGUID]]="",IF(Checklist48[[#This Row],[SSGUID]]="",0,1),1)</f>
        <v>0</v>
      </c>
      <c r="E199" s="44" t="s">
        <v>489</v>
      </c>
      <c r="F199" s="44" t="str">
        <f>_xlfn.IFNA(Checklist48[[#This Row],[RelatedPQ]],"NA")</f>
        <v>NA</v>
      </c>
      <c r="G199" s="44" t="e">
        <f>IF(Checklist48[[#This Row],[PIGUID]]="","",INDEX(S2PQ_relational[],MATCH(Checklist48[[#This Row],[PIGUID&amp;NO]],S2PQ_relational[PIGUID &amp; "NO"],0),2))</f>
        <v>#N/A</v>
      </c>
      <c r="H199" s="44" t="str">
        <f>Checklist48[[#This Row],[PIGUID]]&amp;"NO"</f>
        <v>7rqNxZDAwppf7YGipvTAOyNO</v>
      </c>
      <c r="I199" s="44" t="b">
        <f>IF(Checklist48[[#This Row],[PIGUID]]="","",INDEX(PIs[NA Exempt],MATCH(Checklist48[[#This Row],[PIGUID]],PIs[GUID],0),1))</f>
        <v>0</v>
      </c>
      <c r="J199" s="44" t="str">
        <f>IF(Checklist48[[#This Row],[SGUID]]="",IF(Checklist48[[#This Row],[SSGUID]]="",IF(Checklist48[[#This Row],[PIGUID]]="","",INDEX(PIs[[Column1]:[SS]],MATCH(Checklist48[[#This Row],[PIGUID]],PIs[GUID],0),2)),INDEX(PIs[[Column1]:[SS]],MATCH(Checklist48[[#This Row],[SSGUID]],PIs[SSGUID],0),18)),INDEX(PIs[[Column1]:[SS]],MATCH(Checklist48[[#This Row],[SGUID]],PIs[SGUID],0),14))</f>
        <v>FO 12.01.02</v>
      </c>
      <c r="K199" s="44" t="str">
        <f>IF(Checklist48[[#This Row],[SGUID]]="",IF(Checklist48[[#This Row],[SSGUID]]="",IF(Checklist48[[#This Row],[PIGUID]]="","",INDEX(PIs[[Column1]:[SS]],MATCH(Checklist48[[#This Row],[PIGUID]],PIs[GUID],0),4)),INDEX(PIs[[Column1]:[Ssbody]],MATCH(Checklist48[[#This Row],[SSGUID]],PIs[SSGUID],0),19)),INDEX(PIs[[Column1]:[SS]],MATCH(Checklist48[[#This Row],[SGUID]],PIs[SGUID],0),15))</f>
        <v>The farm has health and safety procedures.</v>
      </c>
      <c r="L199" s="44" t="str">
        <f>IF(Checklist48[[#This Row],[SGUID]]="",IF(Checklist48[[#This Row],[SSGUID]]="",INDEX(PIs[[Column1]:[SS]],MATCH(Checklist48[[#This Row],[PIGUID]],PIs[GUID],0),6),""),"")</f>
        <v>The health and safety procedures shall address the points identified in the risk assessment and be appropriate to the farming operations. The procedures shall include hygiene instructions. The health and safety procedures, including hygiene instructions, shall be reviewed annually and updated when the risk assessment changes.
The farm infrastructure, facilities, on-farm worker housing, and equipment shall be constructed and maintained to minimize health and safety hazards for workers. Compliance with prevailing regulations shall be required.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The procedures shall be visibly displayed for workers (including subcontractors) and visitors by way of clear signs (pictures) and/or in the predominant language(s) of the workforce.
The hygiene instructions shall include, at a minimum:
- Requirement to wash hands
- Limitation on smoking, eating, and drinking to designated areas
Consideration shall be given to workers at greater risk, including workers under 18 years of age, and pregnant or lactating women.
Whenever accidents occur, the cause shall be reviewed and appropriate preventive actions included in revised health and safety procedures.</v>
      </c>
      <c r="M199" s="44" t="str">
        <f>IF(Checklist48[[#This Row],[SSGUID]]="",IF(Checklist48[[#This Row],[PIGUID]]="","",INDEX(PIs[[Column1]:[SS]],MATCH(Checklist48[[#This Row],[PIGUID]],PIs[GUID],0),8)),"")</f>
        <v>Minor Must</v>
      </c>
      <c r="N199" s="67"/>
      <c r="O199" s="67"/>
      <c r="P199" s="67" t="str">
        <f>IF(Checklist48[[#This Row],[ifna]]="NA","",IF(Checklist48[[#This Row],[RelatedPQ]]=0,"",IF(Checklist48[[#This Row],[RelatedPQ]]="","",IF((INDEX(S2PQ_relational[],MATCH(Checklist48[[#This Row],[PIGUID&amp;NO]],S2PQ_relational[PIGUID &amp; "NO"],0),1))=Checklist48[[#This Row],[PIGUID]],"Not applicable",""))))</f>
        <v/>
      </c>
      <c r="Q199" s="44" t="str">
        <f>IF(Checklist48[[#This Row],[N/A]]="Not Applicable",INDEX(S2PQ[[Step 2 questions]:[Justification]],MATCH(Checklist48[[#This Row],[RelatedPQ]],S2PQ[S2PQGUID],0),3),"")</f>
        <v/>
      </c>
      <c r="R199" s="67"/>
      <c r="S199" s="74"/>
    </row>
    <row r="200" spans="2:19" s="43" customFormat="1" ht="227.5" customHeight="1" x14ac:dyDescent="0.35">
      <c r="B200" s="44"/>
      <c r="C200" s="44"/>
      <c r="D200" s="43">
        <f>IF(Checklist48[[#This Row],[SGUID]]="",IF(Checklist48[[#This Row],[SSGUID]]="",0,1),1)</f>
        <v>0</v>
      </c>
      <c r="E200" s="44" t="s">
        <v>453</v>
      </c>
      <c r="F200" s="44" t="str">
        <f>_xlfn.IFNA(Checklist48[[#This Row],[RelatedPQ]],"NA")</f>
        <v>NA</v>
      </c>
      <c r="G200" s="44" t="e">
        <f>IF(Checklist48[[#This Row],[PIGUID]]="","",INDEX(S2PQ_relational[],MATCH(Checklist48[[#This Row],[PIGUID&amp;NO]],S2PQ_relational[PIGUID &amp; "NO"],0),2))</f>
        <v>#N/A</v>
      </c>
      <c r="H200" s="44" t="str">
        <f>Checklist48[[#This Row],[PIGUID]]&amp;"NO"</f>
        <v>2VUUTTg4oJ8LFPhvu4fC44NO</v>
      </c>
      <c r="I200" s="44" t="b">
        <f>IF(Checklist48[[#This Row],[PIGUID]]="","",INDEX(PIs[NA Exempt],MATCH(Checklist48[[#This Row],[PIGUID]],PIs[GUID],0),1))</f>
        <v>0</v>
      </c>
      <c r="J200" s="44" t="str">
        <f>IF(Checklist48[[#This Row],[SGUID]]="",IF(Checklist48[[#This Row],[SSGUID]]="",IF(Checklist48[[#This Row],[PIGUID]]="","",INDEX(PIs[[Column1]:[SS]],MATCH(Checklist48[[#This Row],[PIGUID]],PIs[GUID],0),2)),INDEX(PIs[[Column1]:[SS]],MATCH(Checklist48[[#This Row],[SSGUID]],PIs[SSGUID],0),18)),INDEX(PIs[[Column1]:[SS]],MATCH(Checklist48[[#This Row],[SGUID]],PIs[SGUID],0),14))</f>
        <v>FO 12.01.03</v>
      </c>
      <c r="K200" s="44" t="str">
        <f>IF(Checklist48[[#This Row],[SGUID]]="",IF(Checklist48[[#This Row],[SSGUID]]="",IF(Checklist48[[#This Row],[PIGUID]]="","",INDEX(PIs[[Column1]:[SS]],MATCH(Checklist48[[#This Row],[PIGUID]],PIs[GUID],0),4)),INDEX(PIs[[Column1]:[Ssbody]],MATCH(Checklist48[[#This Row],[SSGUID]],PIs[SSGUID],0),19)),INDEX(PIs[[Column1]:[SS]],MATCH(Checklist48[[#This Row],[SGUID]],PIs[SGUID],0),15))</f>
        <v>All staff have received health and safety training according to the risk assessment.</v>
      </c>
      <c r="L200" s="44" t="str">
        <f>IF(Checklist48[[#This Row],[SGUID]]="",IF(Checklist48[[#This Row],[SSGUID]]="",INDEX(PIs[[Column1]:[SS]],MATCH(Checklist48[[#This Row],[PIGUID]],PIs[GUID],0),6),""),"")</f>
        <v>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
- Include specialized training for workers in accordance with assigned tasks (control atmosphere storages, limited ventilation areas, fertilizer and chemical handling, machine operation, etc.)</v>
      </c>
      <c r="M200" s="44" t="str">
        <f>IF(Checklist48[[#This Row],[SSGUID]]="",IF(Checklist48[[#This Row],[PIGUID]]="","",INDEX(PIs[[Column1]:[SS]],MATCH(Checklist48[[#This Row],[PIGUID]],PIs[GUID],0),8)),"")</f>
        <v>Minor Must</v>
      </c>
      <c r="N200" s="67"/>
      <c r="O200" s="67"/>
      <c r="P200" s="67" t="str">
        <f>IF(Checklist48[[#This Row],[ifna]]="NA","",IF(Checklist48[[#This Row],[RelatedPQ]]=0,"",IF(Checklist48[[#This Row],[RelatedPQ]]="","",IF((INDEX(S2PQ_relational[],MATCH(Checklist48[[#This Row],[PIGUID&amp;NO]],S2PQ_relational[PIGUID &amp; "NO"],0),1))=Checklist48[[#This Row],[PIGUID]],"Not applicable",""))))</f>
        <v/>
      </c>
      <c r="Q200" s="44" t="str">
        <f>IF(Checklist48[[#This Row],[N/A]]="Not Applicable",INDEX(S2PQ[[Step 2 questions]:[Justification]],MATCH(Checklist48[[#This Row],[RelatedPQ]],S2PQ[S2PQGUID],0),3),"")</f>
        <v/>
      </c>
      <c r="R200" s="67"/>
      <c r="S200" s="74"/>
    </row>
    <row r="201" spans="2:19" s="43" customFormat="1" ht="179.5" customHeight="1" x14ac:dyDescent="0.35">
      <c r="B201" s="44"/>
      <c r="C201" s="44"/>
      <c r="D201" s="43">
        <f>IF(Checklist48[[#This Row],[SGUID]]="",IF(Checklist48[[#This Row],[SSGUID]]="",0,1),1)</f>
        <v>0</v>
      </c>
      <c r="E201" s="44" t="s">
        <v>209</v>
      </c>
      <c r="F201" s="44" t="str">
        <f>_xlfn.IFNA(Checklist48[[#This Row],[RelatedPQ]],"NA")</f>
        <v>NA</v>
      </c>
      <c r="G201" s="44" t="e">
        <f>IF(Checklist48[[#This Row],[PIGUID]]="","",INDEX(S2PQ_relational[],MATCH(Checklist48[[#This Row],[PIGUID&amp;NO]],S2PQ_relational[PIGUID &amp; "NO"],0),2))</f>
        <v>#N/A</v>
      </c>
      <c r="H201" s="44" t="str">
        <f>Checklist48[[#This Row],[PIGUID]]&amp;"NO"</f>
        <v>3l0dwSvlQzWoa2ucOBwHyFNO</v>
      </c>
      <c r="I201" s="44" t="b">
        <f>IF(Checklist48[[#This Row],[PIGUID]]="","",INDEX(PIs[NA Exempt],MATCH(Checklist48[[#This Row],[PIGUID]],PIs[GUID],0),1))</f>
        <v>0</v>
      </c>
      <c r="J201" s="44" t="str">
        <f>IF(Checklist48[[#This Row],[SGUID]]="",IF(Checklist48[[#This Row],[SSGUID]]="",IF(Checklist48[[#This Row],[PIGUID]]="","",INDEX(PIs[[Column1]:[SS]],MATCH(Checklist48[[#This Row],[PIGUID]],PIs[GUID],0),2)),INDEX(PIs[[Column1]:[SS]],MATCH(Checklist48[[#This Row],[SSGUID]],PIs[SSGUID],0),18)),INDEX(PIs[[Column1]:[SS]],MATCH(Checklist48[[#This Row],[SGUID]],PIs[SGUID],0),14))</f>
        <v>FO 12.01.04</v>
      </c>
      <c r="K201" s="44" t="str">
        <f>IF(Checklist48[[#This Row],[SGUID]]="",IF(Checklist48[[#This Row],[SSGUID]]="",IF(Checklist48[[#This Row],[PIGUID]]="","",INDEX(PIs[[Column1]:[SS]],MATCH(Checklist48[[#This Row],[PIGUID]],PIs[GUID],0),4)),INDEX(PIs[[Column1]:[Ssbody]],MATCH(Checklist48[[#This Row],[SSGUID]],PIs[SSGUID],0),19)),INDEX(PIs[[Column1]:[SS]],MATCH(Checklist48[[#This Row],[SGUID]],PIs[SGUID],0),15))</f>
        <v>Workers handling hazardous substances and operating dangerous or complex equipment have evidence of competence.</v>
      </c>
      <c r="L201" s="44" t="str">
        <f>IF(Checklist48[[#This Row],[SGUID]]="",IF(Checklist48[[#This Row],[SSGUID]]="",INDEX(PIs[[Column1]:[SS]],MATCH(Checklist48[[#This Row],[PIGUID]],PIs[GUID],0),6),""),"")</f>
        <v>Records shall identify all workers:
- Handling and/or administering chemicals, disinfectants, plant protection products (PPPs), biocides, and/or other hazardous substances
- Operating dangerous or complex equipment as defined in the risk assessment
- Working at heights
For each such worker, there shall be evidence of competence (e.g., certificate of training and/or records of training with evidence of attendance).
Workers under 18 years of age and pregnant or lactating workers shall not handle PPPs.
Compliance with this principle and the respective criteria shall include compliance with applicable legislation.</v>
      </c>
      <c r="M201" s="44" t="str">
        <f>IF(Checklist48[[#This Row],[SSGUID]]="",IF(Checklist48[[#This Row],[PIGUID]]="","",INDEX(PIs[[Column1]:[SS]],MATCH(Checklist48[[#This Row],[PIGUID]],PIs[GUID],0),8)),"")</f>
        <v>Major Must</v>
      </c>
      <c r="N201" s="67"/>
      <c r="O201" s="67"/>
      <c r="P201" s="67" t="str">
        <f>IF(Checklist48[[#This Row],[ifna]]="NA","",IF(Checklist48[[#This Row],[RelatedPQ]]=0,"",IF(Checklist48[[#This Row],[RelatedPQ]]="","",IF((INDEX(S2PQ_relational[],MATCH(Checklist48[[#This Row],[PIGUID&amp;NO]],S2PQ_relational[PIGUID &amp; "NO"],0),1))=Checklist48[[#This Row],[PIGUID]],"Not applicable",""))))</f>
        <v/>
      </c>
      <c r="Q201" s="44" t="str">
        <f>IF(Checklist48[[#This Row],[N/A]]="Not Applicable",INDEX(S2PQ[[Step 2 questions]:[Justification]],MATCH(Checklist48[[#This Row],[RelatedPQ]],S2PQ[S2PQGUID],0),3),"")</f>
        <v/>
      </c>
      <c r="R201" s="67"/>
      <c r="S201" s="74"/>
    </row>
    <row r="202" spans="2:19" s="43" customFormat="1" ht="159" customHeight="1" x14ac:dyDescent="0.35">
      <c r="B202" s="44"/>
      <c r="C202" s="44"/>
      <c r="D202" s="43">
        <f>IF(Checklist48[[#This Row],[SGUID]]="",IF(Checklist48[[#This Row],[SSGUID]]="",0,1),1)</f>
        <v>0</v>
      </c>
      <c r="E202" s="44" t="s">
        <v>477</v>
      </c>
      <c r="F202" s="44" t="str">
        <f>_xlfn.IFNA(Checklist48[[#This Row],[RelatedPQ]],"NA")</f>
        <v>NA</v>
      </c>
      <c r="G202" s="44" t="e">
        <f>IF(Checklist48[[#This Row],[PIGUID]]="","",INDEX(S2PQ_relational[],MATCH(Checklist48[[#This Row],[PIGUID&amp;NO]],S2PQ_relational[PIGUID &amp; "NO"],0),2))</f>
        <v>#N/A</v>
      </c>
      <c r="H202" s="44" t="str">
        <f>Checklist48[[#This Row],[PIGUID]]&amp;"NO"</f>
        <v>1Bx9mR3IRQHnLgvz9dTa3RNO</v>
      </c>
      <c r="I202" s="44" t="b">
        <f>IF(Checklist48[[#This Row],[PIGUID]]="","",INDEX(PIs[NA Exempt],MATCH(Checklist48[[#This Row],[PIGUID]],PIs[GUID],0),1))</f>
        <v>0</v>
      </c>
      <c r="J202" s="44" t="str">
        <f>IF(Checklist48[[#This Row],[SGUID]]="",IF(Checklist48[[#This Row],[SSGUID]]="",IF(Checklist48[[#This Row],[PIGUID]]="","",INDEX(PIs[[Column1]:[SS]],MATCH(Checklist48[[#This Row],[PIGUID]],PIs[GUID],0),2)),INDEX(PIs[[Column1]:[SS]],MATCH(Checklist48[[#This Row],[SSGUID]],PIs[SSGUID],0),18)),INDEX(PIs[[Column1]:[SS]],MATCH(Checklist48[[#This Row],[SGUID]],PIs[SGUID],0),14))</f>
        <v>FO 12.01.05</v>
      </c>
      <c r="K202" s="44" t="str">
        <f>IF(Checklist48[[#This Row],[SGUID]]="",IF(Checklist48[[#This Row],[SSGUID]]="",IF(Checklist48[[#This Row],[PIGUID]]="","",INDEX(PIs[[Column1]:[SS]],MATCH(Checklist48[[#This Row],[PIGUID]],PIs[GUID],0),4)),INDEX(PIs[[Column1]:[Ssbody]],MATCH(Checklist48[[#This Row],[SSGUID]],PIs[SSGUID],0),19)),INDEX(PIs[[Column1]:[SS]],MATCH(Checklist48[[#This Row],[SGUID]],PIs[SGUID],0),15))</f>
        <v>Accident and emergency procedures are displayed and communicated.</v>
      </c>
      <c r="L202" s="44" t="str">
        <f>IF(Checklist48[[#This Row],[SGUID]]="",IF(Checklist48[[#This Row],[SSGUID]]="",INDEX(PIs[[Column1]:[SS]],MATCH(Checklist48[[#This Row],[PIGUID]],PIs[GUID],0),6),""),"")</f>
        <v>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v>
      </c>
      <c r="M202" s="44" t="str">
        <f>IF(Checklist48[[#This Row],[SSGUID]]="",IF(Checklist48[[#This Row],[PIGUID]]="","",INDEX(PIs[[Column1]:[SS]],MATCH(Checklist48[[#This Row],[PIGUID]],PIs[GUID],0),8)),"")</f>
        <v>Major Must</v>
      </c>
      <c r="N202" s="67"/>
      <c r="O202" s="67"/>
      <c r="P202" s="67" t="str">
        <f>IF(Checklist48[[#This Row],[ifna]]="NA","",IF(Checklist48[[#This Row],[RelatedPQ]]=0,"",IF(Checklist48[[#This Row],[RelatedPQ]]="","",IF((INDEX(S2PQ_relational[],MATCH(Checklist48[[#This Row],[PIGUID&amp;NO]],S2PQ_relational[PIGUID &amp; "NO"],0),1))=Checklist48[[#This Row],[PIGUID]],"Not applicable",""))))</f>
        <v/>
      </c>
      <c r="Q202" s="44" t="str">
        <f>IF(Checklist48[[#This Row],[N/A]]="Not Applicable",INDEX(S2PQ[[Step 2 questions]:[Justification]],MATCH(Checklist48[[#This Row],[RelatedPQ]],S2PQ[S2PQGUID],0),3),"")</f>
        <v/>
      </c>
      <c r="R202" s="67"/>
      <c r="S202" s="74"/>
    </row>
    <row r="203" spans="2:19" s="43" customFormat="1" ht="310.25" customHeight="1" x14ac:dyDescent="0.35">
      <c r="B203" s="44"/>
      <c r="C203" s="44"/>
      <c r="D203" s="43">
        <f>IF(Checklist48[[#This Row],[SGUID]]="",IF(Checklist48[[#This Row],[SSGUID]]="",0,1),1)</f>
        <v>0</v>
      </c>
      <c r="E203" s="44" t="s">
        <v>714</v>
      </c>
      <c r="F203" s="44" t="str">
        <f>_xlfn.IFNA(Checklist48[[#This Row],[RelatedPQ]],"NA")</f>
        <v>NA</v>
      </c>
      <c r="G203" s="44" t="e">
        <f>IF(Checklist48[[#This Row],[PIGUID]]="","",INDEX(S2PQ_relational[],MATCH(Checklist48[[#This Row],[PIGUID&amp;NO]],S2PQ_relational[PIGUID &amp; "NO"],0),2))</f>
        <v>#N/A</v>
      </c>
      <c r="H203" s="44" t="str">
        <f>Checklist48[[#This Row],[PIGUID]]&amp;"NO"</f>
        <v>2nFBpxsXtUwF9GEs1mVnA3NO</v>
      </c>
      <c r="I203" s="44" t="b">
        <f>IF(Checklist48[[#This Row],[PIGUID]]="","",INDEX(PIs[NA Exempt],MATCH(Checklist48[[#This Row],[PIGUID]],PIs[GUID],0),1))</f>
        <v>0</v>
      </c>
      <c r="J203" s="44" t="str">
        <f>IF(Checklist48[[#This Row],[SGUID]]="",IF(Checklist48[[#This Row],[SSGUID]]="",IF(Checklist48[[#This Row],[PIGUID]]="","",INDEX(PIs[[Column1]:[SS]],MATCH(Checklist48[[#This Row],[PIGUID]],PIs[GUID],0),2)),INDEX(PIs[[Column1]:[SS]],MATCH(Checklist48[[#This Row],[SSGUID]],PIs[SSGUID],0),18)),INDEX(PIs[[Column1]:[SS]],MATCH(Checklist48[[#This Row],[SGUID]],PIs[SGUID],0),14))</f>
        <v>FO 12.01.06</v>
      </c>
      <c r="K203" s="44" t="str">
        <f>IF(Checklist48[[#This Row],[SGUID]]="",IF(Checklist48[[#This Row],[SSGUID]]="",IF(Checklist48[[#This Row],[PIGUID]]="","",INDEX(PIs[[Column1]:[SS]],MATCH(Checklist48[[#This Row],[PIGUID]],PIs[GUID],0),4)),INDEX(PIs[[Column1]:[Ssbody]],MATCH(Checklist48[[#This Row],[SSGUID]],PIs[SSGUID],0),19)),INDEX(PIs[[Column1]:[SS]],MATCH(Checklist48[[#This Row],[SGUID]],PIs[SGUID],0),15))</f>
        <v>Warning signs identify all potential hazards, emergency exits, and escape routes.</v>
      </c>
      <c r="L203" s="44" t="str">
        <f>IF(Checklist48[[#This Row],[SGUID]]="",IF(Checklist48[[#This Row],[SSGUID]]="",INDEX(PIs[[Column1]:[SS]],MATCH(Checklist48[[#This Row],[PIGUID]],PIs[GUID],0),6),""),"")</f>
        <v>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
- The hygiene instructions
- How to deal with accidents involving chemicals following safety data sheets (SDSs)</v>
      </c>
      <c r="M203" s="44" t="str">
        <f>IF(Checklist48[[#This Row],[SSGUID]]="",IF(Checklist48[[#This Row],[PIGUID]]="","",INDEX(PIs[[Column1]:[SS]],MATCH(Checklist48[[#This Row],[PIGUID]],PIs[GUID],0),8)),"")</f>
        <v>Major Must</v>
      </c>
      <c r="N203" s="67"/>
      <c r="O203" s="67"/>
      <c r="P203" s="67" t="str">
        <f>IF(Checklist48[[#This Row],[ifna]]="NA","",IF(Checklist48[[#This Row],[RelatedPQ]]=0,"",IF(Checklist48[[#This Row],[RelatedPQ]]="","",IF((INDEX(S2PQ_relational[],MATCH(Checklist48[[#This Row],[PIGUID&amp;NO]],S2PQ_relational[PIGUID &amp; "NO"],0),1))=Checklist48[[#This Row],[PIGUID]],"Not applicable",""))))</f>
        <v/>
      </c>
      <c r="Q203" s="44" t="str">
        <f>IF(Checklist48[[#This Row],[N/A]]="Not Applicable",INDEX(S2PQ[[Step 2 questions]:[Justification]],MATCH(Checklist48[[#This Row],[RelatedPQ]],S2PQ[S2PQGUID],0),3),"")</f>
        <v/>
      </c>
      <c r="R203" s="67"/>
      <c r="S203" s="74"/>
    </row>
    <row r="204" spans="2:19" s="43" customFormat="1" ht="30" x14ac:dyDescent="0.35">
      <c r="B204" s="44"/>
      <c r="C204" s="44" t="s">
        <v>713</v>
      </c>
      <c r="D204" s="43">
        <f>IF(Checklist48[[#This Row],[SGUID]]="",IF(Checklist48[[#This Row],[SSGUID]]="",0,1),1)</f>
        <v>1</v>
      </c>
      <c r="E204" s="44"/>
      <c r="F204" s="44" t="str">
        <f>_xlfn.IFNA(Checklist48[[#This Row],[RelatedPQ]],"NA")</f>
        <v/>
      </c>
      <c r="G204" s="44" t="str">
        <f>IF(Checklist48[[#This Row],[PIGUID]]="","",INDEX(S2PQ_relational[],MATCH(Checklist48[[#This Row],[PIGUID&amp;NO]],S2PQ_relational[PIGUID &amp; "NO"],0),2))</f>
        <v/>
      </c>
      <c r="H204" s="44" t="str">
        <f>Checklist48[[#This Row],[PIGUID]]&amp;"NO"</f>
        <v>NO</v>
      </c>
      <c r="I204" s="44" t="str">
        <f>IF(Checklist48[[#This Row],[PIGUID]]="","",INDEX(PIs[NA Exempt],MATCH(Checklist48[[#This Row],[PIGUID]],PIs[GUID],0),1))</f>
        <v/>
      </c>
      <c r="J204" s="44" t="str">
        <f>IF(Checklist48[[#This Row],[SGUID]]="",IF(Checklist48[[#This Row],[SSGUID]]="",IF(Checklist48[[#This Row],[PIGUID]]="","",INDEX(PIs[[Column1]:[SS]],MATCH(Checklist48[[#This Row],[PIGUID]],PIs[GUID],0),2)),INDEX(PIs[[Column1]:[SS]],MATCH(Checklist48[[#This Row],[SSGUID]],PIs[SSGUID],0),18)),INDEX(PIs[[Column1]:[SS]],MATCH(Checklist48[[#This Row],[SGUID]],PIs[SGUID],0),14))</f>
        <v>FO 12.02 Hazards and first aid</v>
      </c>
      <c r="K20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04" s="44" t="str">
        <f>IF(Checklist48[[#This Row],[SGUID]]="",IF(Checklist48[[#This Row],[SSGUID]]="",INDEX(PIs[[Column1]:[SS]],MATCH(Checklist48[[#This Row],[PIGUID]],PIs[GUID],0),6),""),"")</f>
        <v/>
      </c>
      <c r="M204" s="44" t="str">
        <f>IF(Checklist48[[#This Row],[SSGUID]]="",IF(Checklist48[[#This Row],[PIGUID]]="","",INDEX(PIs[[Column1]:[SS]],MATCH(Checklist48[[#This Row],[PIGUID]],PIs[GUID],0),8)),"")</f>
        <v/>
      </c>
      <c r="N204" s="67"/>
      <c r="O204" s="67"/>
      <c r="P204" s="67" t="str">
        <f>IF(Checklist48[[#This Row],[ifna]]="NA","",IF(Checklist48[[#This Row],[RelatedPQ]]=0,"",IF(Checklist48[[#This Row],[RelatedPQ]]="","",IF((INDEX(S2PQ_relational[],MATCH(Checklist48[[#This Row],[PIGUID&amp;NO]],S2PQ_relational[PIGUID &amp; "NO"],0),1))=Checklist48[[#This Row],[PIGUID]],"Not applicable",""))))</f>
        <v/>
      </c>
      <c r="Q204" s="44" t="str">
        <f>IF(Checklist48[[#This Row],[N/A]]="Not Applicable",INDEX(S2PQ[[Step 2 questions]:[Justification]],MATCH(Checklist48[[#This Row],[RelatedPQ]],S2PQ[S2PQGUID],0),3),"")</f>
        <v/>
      </c>
      <c r="R204" s="67"/>
      <c r="S204" s="74"/>
    </row>
    <row r="205" spans="2:19" s="43" customFormat="1" ht="30" x14ac:dyDescent="0.35">
      <c r="B205" s="44"/>
      <c r="C205" s="44"/>
      <c r="D205" s="43">
        <f>IF(Checklist48[[#This Row],[SGUID]]="",IF(Checklist48[[#This Row],[SSGUID]]="",0,1),1)</f>
        <v>0</v>
      </c>
      <c r="E205" s="44" t="s">
        <v>720</v>
      </c>
      <c r="F205" s="44" t="str">
        <f>_xlfn.IFNA(Checklist48[[#This Row],[RelatedPQ]],"NA")</f>
        <v>NA</v>
      </c>
      <c r="G205" s="44" t="e">
        <f>IF(Checklist48[[#This Row],[PIGUID]]="","",INDEX(S2PQ_relational[],MATCH(Checklist48[[#This Row],[PIGUID&amp;NO]],S2PQ_relational[PIGUID &amp; "NO"],0),2))</f>
        <v>#N/A</v>
      </c>
      <c r="H205" s="44" t="str">
        <f>Checklist48[[#This Row],[PIGUID]]&amp;"NO"</f>
        <v>23qolPWDH7AShA8FPpz4zuNO</v>
      </c>
      <c r="I205" s="44" t="b">
        <f>IF(Checklist48[[#This Row],[PIGUID]]="","",INDEX(PIs[NA Exempt],MATCH(Checklist48[[#This Row],[PIGUID]],PIs[GUID],0),1))</f>
        <v>0</v>
      </c>
      <c r="J205" s="44" t="str">
        <f>IF(Checklist48[[#This Row],[SGUID]]="",IF(Checklist48[[#This Row],[SSGUID]]="",IF(Checklist48[[#This Row],[PIGUID]]="","",INDEX(PIs[[Column1]:[SS]],MATCH(Checklist48[[#This Row],[PIGUID]],PIs[GUID],0),2)),INDEX(PIs[[Column1]:[SS]],MATCH(Checklist48[[#This Row],[SSGUID]],PIs[SSGUID],0),18)),INDEX(PIs[[Column1]:[SS]],MATCH(Checklist48[[#This Row],[SGUID]],PIs[SGUID],0),14))</f>
        <v>FO 12.02.01</v>
      </c>
      <c r="K205" s="44" t="str">
        <f>IF(Checklist48[[#This Row],[SGUID]]="",IF(Checklist48[[#This Row],[SSGUID]]="",IF(Checklist48[[#This Row],[PIGUID]]="","",INDEX(PIs[[Column1]:[SS]],MATCH(Checklist48[[#This Row],[PIGUID]],PIs[GUID],0),4)),INDEX(PIs[[Column1]:[Ssbody]],MATCH(Checklist48[[#This Row],[SSGUID]],PIs[SSGUID],0),19)),INDEX(PIs[[Column1]:[SS]],MATCH(Checklist48[[#This Row],[SGUID]],PIs[SGUID],0),15))</f>
        <v>Safety advice for substances hazardous to workers’ health and safety is immediately available and accessible.</v>
      </c>
      <c r="L205" s="44" t="str">
        <f>IF(Checklist48[[#This Row],[SGUID]]="",IF(Checklist48[[#This Row],[SSGUID]]="",INDEX(PIs[[Column1]:[SS]],MATCH(Checklist48[[#This Row],[PIGUID]],PIs[GUID],0),6),""),"")</f>
        <v>Information related to safe handling of each hazardous substance shall be accessible (websites, telephone numbers, safety data sheets (SDSs), etc.).</v>
      </c>
      <c r="M205" s="44" t="str">
        <f>IF(Checklist48[[#This Row],[SSGUID]]="",IF(Checklist48[[#This Row],[PIGUID]]="","",INDEX(PIs[[Column1]:[SS]],MATCH(Checklist48[[#This Row],[PIGUID]],PIs[GUID],0),8)),"")</f>
        <v>Minor Must</v>
      </c>
      <c r="N205" s="67"/>
      <c r="O205" s="67"/>
      <c r="P205" s="67" t="str">
        <f>IF(Checklist48[[#This Row],[ifna]]="NA","",IF(Checklist48[[#This Row],[RelatedPQ]]=0,"",IF(Checklist48[[#This Row],[RelatedPQ]]="","",IF((INDEX(S2PQ_relational[],MATCH(Checklist48[[#This Row],[PIGUID&amp;NO]],S2PQ_relational[PIGUID &amp; "NO"],0),1))=Checklist48[[#This Row],[PIGUID]],"Not applicable",""))))</f>
        <v/>
      </c>
      <c r="Q205" s="44" t="str">
        <f>IF(Checklist48[[#This Row],[N/A]]="Not Applicable",INDEX(S2PQ[[Step 2 questions]:[Justification]],MATCH(Checklist48[[#This Row],[RelatedPQ]],S2PQ[S2PQGUID],0),3),"")</f>
        <v/>
      </c>
      <c r="R205" s="67"/>
      <c r="S205" s="74"/>
    </row>
    <row r="206" spans="2:19" s="43" customFormat="1" ht="60" x14ac:dyDescent="0.35">
      <c r="B206" s="44"/>
      <c r="C206" s="44"/>
      <c r="D206" s="43">
        <f>IF(Checklist48[[#This Row],[SGUID]]="",IF(Checklist48[[#This Row],[SSGUID]]="",0,1),1)</f>
        <v>0</v>
      </c>
      <c r="E206" s="44" t="s">
        <v>726</v>
      </c>
      <c r="F206" s="44" t="str">
        <f>_xlfn.IFNA(Checklist48[[#This Row],[RelatedPQ]],"NA")</f>
        <v>NA</v>
      </c>
      <c r="G206" s="44" t="e">
        <f>IF(Checklist48[[#This Row],[PIGUID]]="","",INDEX(S2PQ_relational[],MATCH(Checklist48[[#This Row],[PIGUID&amp;NO]],S2PQ_relational[PIGUID &amp; "NO"],0),2))</f>
        <v>#N/A</v>
      </c>
      <c r="H206" s="44" t="str">
        <f>Checklist48[[#This Row],[PIGUID]]&amp;"NO"</f>
        <v>5NmkQqW8gCpgS78wQv2l3ZNO</v>
      </c>
      <c r="I206" s="44" t="b">
        <f>IF(Checklist48[[#This Row],[PIGUID]]="","",INDEX(PIs[NA Exempt],MATCH(Checklist48[[#This Row],[PIGUID]],PIs[GUID],0),1))</f>
        <v>0</v>
      </c>
      <c r="J206" s="44" t="str">
        <f>IF(Checklist48[[#This Row],[SGUID]]="",IF(Checklist48[[#This Row],[SSGUID]]="",IF(Checklist48[[#This Row],[PIGUID]]="","",INDEX(PIs[[Column1]:[SS]],MATCH(Checklist48[[#This Row],[PIGUID]],PIs[GUID],0),2)),INDEX(PIs[[Column1]:[SS]],MATCH(Checklist48[[#This Row],[SSGUID]],PIs[SSGUID],0),18)),INDEX(PIs[[Column1]:[SS]],MATCH(Checklist48[[#This Row],[SGUID]],PIs[SGUID],0),14))</f>
        <v>FO 12.02.02</v>
      </c>
      <c r="K206" s="44" t="str">
        <f>IF(Checklist48[[#This Row],[SGUID]]="",IF(Checklist48[[#This Row],[SSGUID]]="",IF(Checklist48[[#This Row],[PIGUID]]="","",INDEX(PIs[[Column1]:[SS]],MATCH(Checklist48[[#This Row],[PIGUID]],PIs[GUID],0),4)),INDEX(PIs[[Column1]:[Ssbody]],MATCH(Checklist48[[#This Row],[SSGUID]],PIs[SSGUID],0),19)),INDEX(PIs[[Column1]:[SS]],MATCH(Checklist48[[#This Row],[SGUID]],PIs[SGUID],0),15))</f>
        <v>First aid kits are accessible at all permanent sites and fields near the work.</v>
      </c>
      <c r="L206" s="44" t="str">
        <f>IF(Checklist48[[#This Row],[SGUID]]="",IF(Checklist48[[#This Row],[SSGUID]]="",INDEX(PIs[[Column1]:[SS]],MATCH(Checklist48[[#This Row],[PIGUID]],PIs[GUID],0),6),""),"")</f>
        <v>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v>
      </c>
      <c r="M206" s="44" t="str">
        <f>IF(Checklist48[[#This Row],[SSGUID]]="",IF(Checklist48[[#This Row],[PIGUID]]="","",INDEX(PIs[[Column1]:[SS]],MATCH(Checklist48[[#This Row],[PIGUID]],PIs[GUID],0),8)),"")</f>
        <v>Minor Must</v>
      </c>
      <c r="N206" s="67"/>
      <c r="O206" s="67"/>
      <c r="P206" s="67" t="str">
        <f>IF(Checklist48[[#This Row],[ifna]]="NA","",IF(Checklist48[[#This Row],[RelatedPQ]]=0,"",IF(Checklist48[[#This Row],[RelatedPQ]]="","",IF((INDEX(S2PQ_relational[],MATCH(Checklist48[[#This Row],[PIGUID&amp;NO]],S2PQ_relational[PIGUID &amp; "NO"],0),1))=Checklist48[[#This Row],[PIGUID]],"Not applicable",""))))</f>
        <v/>
      </c>
      <c r="Q206" s="44" t="str">
        <f>IF(Checklist48[[#This Row],[N/A]]="Not Applicable",INDEX(S2PQ[[Step 2 questions]:[Justification]],MATCH(Checklist48[[#This Row],[RelatedPQ]],S2PQ[S2PQGUID],0),3),"")</f>
        <v/>
      </c>
      <c r="R206" s="67"/>
      <c r="S206" s="74"/>
    </row>
    <row r="207" spans="2:19" s="43" customFormat="1" ht="60" x14ac:dyDescent="0.35">
      <c r="B207" s="44"/>
      <c r="C207" s="44"/>
      <c r="D207" s="43">
        <f>IF(Checklist48[[#This Row],[SGUID]]="",IF(Checklist48[[#This Row],[SSGUID]]="",0,1),1)</f>
        <v>0</v>
      </c>
      <c r="E207" s="44" t="s">
        <v>707</v>
      </c>
      <c r="F207" s="44" t="str">
        <f>_xlfn.IFNA(Checklist48[[#This Row],[RelatedPQ]],"NA")</f>
        <v>NA</v>
      </c>
      <c r="G207" s="44" t="e">
        <f>IF(Checklist48[[#This Row],[PIGUID]]="","",INDEX(S2PQ_relational[],MATCH(Checklist48[[#This Row],[PIGUID&amp;NO]],S2PQ_relational[PIGUID &amp; "NO"],0),2))</f>
        <v>#N/A</v>
      </c>
      <c r="H207" s="44" t="str">
        <f>Checklist48[[#This Row],[PIGUID]]&amp;"NO"</f>
        <v>3begiMvTuWTZThyFdaYvafNO</v>
      </c>
      <c r="I207" s="44" t="b">
        <f>IF(Checklist48[[#This Row],[PIGUID]]="","",INDEX(PIs[NA Exempt],MATCH(Checklist48[[#This Row],[PIGUID]],PIs[GUID],0),1))</f>
        <v>0</v>
      </c>
      <c r="J207" s="44" t="str">
        <f>IF(Checklist48[[#This Row],[SGUID]]="",IF(Checklist48[[#This Row],[SSGUID]]="",IF(Checklist48[[#This Row],[PIGUID]]="","",INDEX(PIs[[Column1]:[SS]],MATCH(Checklist48[[#This Row],[PIGUID]],PIs[GUID],0),2)),INDEX(PIs[[Column1]:[SS]],MATCH(Checklist48[[#This Row],[SSGUID]],PIs[SSGUID],0),18)),INDEX(PIs[[Column1]:[SS]],MATCH(Checklist48[[#This Row],[SGUID]],PIs[SGUID],0),14))</f>
        <v>FO 12.02.03</v>
      </c>
      <c r="K207"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always at least one person trained in first aid present on the farm whenever on-farm activities are being carried out.</v>
      </c>
      <c r="L207" s="44" t="str">
        <f>IF(Checklist48[[#This Row],[SGUID]]="",IF(Checklist48[[#This Row],[SSGUID]]="",INDEX(PIs[[Column1]:[SS]],MATCH(Checklist48[[#This Row],[PIGUID]],PIs[GUID],0),6),""),"")</f>
        <v>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v>
      </c>
      <c r="M207" s="44" t="str">
        <f>IF(Checklist48[[#This Row],[SSGUID]]="",IF(Checklist48[[#This Row],[PIGUID]]="","",INDEX(PIs[[Column1]:[SS]],MATCH(Checklist48[[#This Row],[PIGUID]],PIs[GUID],0),8)),"")</f>
        <v>Minor Must</v>
      </c>
      <c r="N207" s="67"/>
      <c r="O207" s="67"/>
      <c r="P207" s="67" t="str">
        <f>IF(Checklist48[[#This Row],[ifna]]="NA","",IF(Checklist48[[#This Row],[RelatedPQ]]=0,"",IF(Checklist48[[#This Row],[RelatedPQ]]="","",IF((INDEX(S2PQ_relational[],MATCH(Checklist48[[#This Row],[PIGUID&amp;NO]],S2PQ_relational[PIGUID &amp; "NO"],0),1))=Checklist48[[#This Row],[PIGUID]],"Not applicable",""))))</f>
        <v/>
      </c>
      <c r="Q207" s="44" t="str">
        <f>IF(Checklist48[[#This Row],[N/A]]="Not Applicable",INDEX(S2PQ[[Step 2 questions]:[Justification]],MATCH(Checklist48[[#This Row],[RelatedPQ]],S2PQ[S2PQGUID],0),3),"")</f>
        <v/>
      </c>
      <c r="R207" s="67"/>
      <c r="S207" s="74"/>
    </row>
    <row r="208" spans="2:19" s="43" customFormat="1" ht="40" x14ac:dyDescent="0.35">
      <c r="B208" s="44"/>
      <c r="C208" s="44" t="s">
        <v>694</v>
      </c>
      <c r="D208" s="43">
        <f>IF(Checklist48[[#This Row],[SGUID]]="",IF(Checklist48[[#This Row],[SSGUID]]="",0,1),1)</f>
        <v>1</v>
      </c>
      <c r="E208" s="44"/>
      <c r="F208" s="44" t="str">
        <f>_xlfn.IFNA(Checklist48[[#This Row],[RelatedPQ]],"NA")</f>
        <v/>
      </c>
      <c r="G208" s="44" t="str">
        <f>IF(Checklist48[[#This Row],[PIGUID]]="","",INDEX(S2PQ_relational[],MATCH(Checklist48[[#This Row],[PIGUID&amp;NO]],S2PQ_relational[PIGUID &amp; "NO"],0),2))</f>
        <v/>
      </c>
      <c r="H208" s="44" t="str">
        <f>Checklist48[[#This Row],[PIGUID]]&amp;"NO"</f>
        <v>NO</v>
      </c>
      <c r="I208" s="44" t="str">
        <f>IF(Checklist48[[#This Row],[PIGUID]]="","",INDEX(PIs[NA Exempt],MATCH(Checklist48[[#This Row],[PIGUID]],PIs[GUID],0),1))</f>
        <v/>
      </c>
      <c r="J208" s="44" t="str">
        <f>IF(Checklist48[[#This Row],[SGUID]]="",IF(Checklist48[[#This Row],[SSGUID]]="",IF(Checklist48[[#This Row],[PIGUID]]="","",INDEX(PIs[[Column1]:[SS]],MATCH(Checklist48[[#This Row],[PIGUID]],PIs[GUID],0),2)),INDEX(PIs[[Column1]:[SS]],MATCH(Checklist48[[#This Row],[SSGUID]],PIs[SSGUID],0),18)),INDEX(PIs[[Column1]:[SS]],MATCH(Checklist48[[#This Row],[SGUID]],PIs[SGUID],0),14))</f>
        <v>FO 12.03 Personal protective equipment</v>
      </c>
      <c r="K208" s="44" t="str">
        <f>IF(Checklist48[[#This Row],[SGUID]]="",IF(Checklist48[[#This Row],[SSGUID]]="",IF(Checklist48[[#This Row],[PIGUID]]="","",INDEX(PIs[[Column1]:[SS]],MATCH(Checklist48[[#This Row],[PIGUID]],PIs[GUID],0),4)),INDEX(PIs[[Column1]:[Ssbody]],MATCH(Checklist48[[#This Row],[SSGUID]],PIs[SSGUID],0),19)),INDEX(PIs[[Column1]:[SS]],MATCH(Checklist48[[#This Row],[SGUID]],PIs[SGUID],0),15))</f>
        <v>-</v>
      </c>
      <c r="L208" s="44" t="str">
        <f>IF(Checklist48[[#This Row],[SGUID]]="",IF(Checklist48[[#This Row],[SSGUID]]="",INDEX(PIs[[Column1]:[SS]],MATCH(Checklist48[[#This Row],[PIGUID]],PIs[GUID],0),6),""),"")</f>
        <v/>
      </c>
      <c r="M208" s="44" t="str">
        <f>IF(Checklist48[[#This Row],[SSGUID]]="",IF(Checklist48[[#This Row],[PIGUID]]="","",INDEX(PIs[[Column1]:[SS]],MATCH(Checklist48[[#This Row],[PIGUID]],PIs[GUID],0),8)),"")</f>
        <v/>
      </c>
      <c r="N208" s="67"/>
      <c r="O208" s="67"/>
      <c r="P208" s="67" t="str">
        <f>IF(Checklist48[[#This Row],[ifna]]="NA","",IF(Checklist48[[#This Row],[RelatedPQ]]=0,"",IF(Checklist48[[#This Row],[RelatedPQ]]="","",IF((INDEX(S2PQ_relational[],MATCH(Checklist48[[#This Row],[PIGUID&amp;NO]],S2PQ_relational[PIGUID &amp; "NO"],0),1))=Checklist48[[#This Row],[PIGUID]],"Not applicable",""))))</f>
        <v/>
      </c>
      <c r="Q208" s="44" t="str">
        <f>IF(Checklist48[[#This Row],[N/A]]="Not Applicable",INDEX(S2PQ[[Step 2 questions]:[Justification]],MATCH(Checklist48[[#This Row],[RelatedPQ]],S2PQ[S2PQGUID],0),3),"")</f>
        <v/>
      </c>
      <c r="R208" s="67"/>
      <c r="S208" s="74"/>
    </row>
    <row r="209" spans="2:19" s="43" customFormat="1" ht="130" x14ac:dyDescent="0.35">
      <c r="B209" s="44"/>
      <c r="C209" s="44"/>
      <c r="D209" s="43">
        <f>IF(Checklist48[[#This Row],[SGUID]]="",IF(Checklist48[[#This Row],[SSGUID]]="",0,1),1)</f>
        <v>0</v>
      </c>
      <c r="E209" s="44" t="s">
        <v>701</v>
      </c>
      <c r="F209" s="44" t="str">
        <f>_xlfn.IFNA(Checklist48[[#This Row],[RelatedPQ]],"NA")</f>
        <v>NA</v>
      </c>
      <c r="G209" s="44" t="e">
        <f>IF(Checklist48[[#This Row],[PIGUID]]="","",INDEX(S2PQ_relational[],MATCH(Checklist48[[#This Row],[PIGUID&amp;NO]],S2PQ_relational[PIGUID &amp; "NO"],0),2))</f>
        <v>#N/A</v>
      </c>
      <c r="H209" s="44" t="str">
        <f>Checklist48[[#This Row],[PIGUID]]&amp;"NO"</f>
        <v>5TiElFP5F2vlfwim2F8cCCNO</v>
      </c>
      <c r="I209" s="44" t="b">
        <f>IF(Checklist48[[#This Row],[PIGUID]]="","",INDEX(PIs[NA Exempt],MATCH(Checklist48[[#This Row],[PIGUID]],PIs[GUID],0),1))</f>
        <v>0</v>
      </c>
      <c r="J209" s="44" t="str">
        <f>IF(Checklist48[[#This Row],[SGUID]]="",IF(Checklist48[[#This Row],[SSGUID]]="",IF(Checklist48[[#This Row],[PIGUID]]="","",INDEX(PIs[[Column1]:[SS]],MATCH(Checklist48[[#This Row],[PIGUID]],PIs[GUID],0),2)),INDEX(PIs[[Column1]:[SS]],MATCH(Checklist48[[#This Row],[SSGUID]],PIs[SSGUID],0),18)),INDEX(PIs[[Column1]:[SS]],MATCH(Checklist48[[#This Row],[SGUID]],PIs[SGUID],0),14))</f>
        <v>FO 12.03.01</v>
      </c>
      <c r="K209" s="44" t="str">
        <f>IF(Checklist48[[#This Row],[SGUID]]="",IF(Checklist48[[#This Row],[SSGUID]]="",IF(Checklist48[[#This Row],[PIGUID]]="","",INDEX(PIs[[Column1]:[SS]],MATCH(Checklist48[[#This Row],[PIGUID]],PIs[GUID],0),4)),INDEX(PIs[[Column1]:[Ssbody]],MATCH(Checklist48[[#This Row],[SSGUID]],PIs[SSGUID],0),19)),INDEX(PIs[[Column1]:[SS]],MATCH(Checklist48[[#This Row],[SGUID]],PIs[SGUID],0),15))</f>
        <v>Workers, visitors, and subcontractors are equipped with suitable personal protective equipment (PPE) and utilize them.</v>
      </c>
      <c r="L209" s="44" t="str">
        <f>IF(Checklist48[[#This Row],[SGUID]]="",IF(Checklist48[[#This Row],[SSGUID]]="",INDEX(PIs[[Column1]:[SS]],MATCH(Checklist48[[#This Row],[PIGUID]],PIs[GUID],0),6),""),"")</f>
        <v>PPE shall be in accordance with legal requirements, label instructions, and/or as authorized by a competent authority. The PPE shall be available, properly used, and in good repair. Complying with label requirements and/or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v>
      </c>
      <c r="M209" s="44" t="str">
        <f>IF(Checklist48[[#This Row],[SSGUID]]="",IF(Checklist48[[#This Row],[PIGUID]]="","",INDEX(PIs[[Column1]:[SS]],MATCH(Checklist48[[#This Row],[PIGUID]],PIs[GUID],0),8)),"")</f>
        <v>Major Must</v>
      </c>
      <c r="N209" s="67"/>
      <c r="O209" s="67"/>
      <c r="P209" s="67" t="str">
        <f>IF(Checklist48[[#This Row],[ifna]]="NA","",IF(Checklist48[[#This Row],[RelatedPQ]]=0,"",IF(Checklist48[[#This Row],[RelatedPQ]]="","",IF((INDEX(S2PQ_relational[],MATCH(Checklist48[[#This Row],[PIGUID&amp;NO]],S2PQ_relational[PIGUID &amp; "NO"],0),1))=Checklist48[[#This Row],[PIGUID]],"Not applicable",""))))</f>
        <v/>
      </c>
      <c r="Q209" s="44" t="str">
        <f>IF(Checklist48[[#This Row],[N/A]]="Not Applicable",INDEX(S2PQ[[Step 2 questions]:[Justification]],MATCH(Checklist48[[#This Row],[RelatedPQ]],S2PQ[S2PQGUID],0),3),"")</f>
        <v/>
      </c>
      <c r="R209" s="67"/>
      <c r="S209" s="74"/>
    </row>
    <row r="210" spans="2:19" s="43" customFormat="1" ht="84.75" customHeight="1" x14ac:dyDescent="0.35">
      <c r="B210" s="44"/>
      <c r="C210" s="44"/>
      <c r="D210" s="43">
        <f>IF(Checklist48[[#This Row],[SGUID]]="",IF(Checklist48[[#This Row],[SSGUID]]="",0,1),1)</f>
        <v>0</v>
      </c>
      <c r="E210" s="44" t="s">
        <v>695</v>
      </c>
      <c r="F210" s="44" t="str">
        <f>_xlfn.IFNA(Checklist48[[#This Row],[RelatedPQ]],"NA")</f>
        <v>NA</v>
      </c>
      <c r="G210" s="44" t="e">
        <f>IF(Checklist48[[#This Row],[PIGUID]]="","",INDEX(S2PQ_relational[],MATCH(Checklist48[[#This Row],[PIGUID&amp;NO]],S2PQ_relational[PIGUID &amp; "NO"],0),2))</f>
        <v>#N/A</v>
      </c>
      <c r="H210" s="44" t="str">
        <f>Checklist48[[#This Row],[PIGUID]]&amp;"NO"</f>
        <v>4UcfLyQFO80y5WRLtEEUlTNO</v>
      </c>
      <c r="I210" s="44" t="b">
        <f>IF(Checklist48[[#This Row],[PIGUID]]="","",INDEX(PIs[NA Exempt],MATCH(Checklist48[[#This Row],[PIGUID]],PIs[GUID],0),1))</f>
        <v>0</v>
      </c>
      <c r="J210" s="44" t="str">
        <f>IF(Checklist48[[#This Row],[SGUID]]="",IF(Checklist48[[#This Row],[SSGUID]]="",IF(Checklist48[[#This Row],[PIGUID]]="","",INDEX(PIs[[Column1]:[SS]],MATCH(Checklist48[[#This Row],[PIGUID]],PIs[GUID],0),2)),INDEX(PIs[[Column1]:[SS]],MATCH(Checklist48[[#This Row],[SSGUID]],PIs[SSGUID],0),18)),INDEX(PIs[[Column1]:[SS]],MATCH(Checklist48[[#This Row],[SGUID]],PIs[SGUID],0),14))</f>
        <v>FO 12.03.02</v>
      </c>
      <c r="K210" s="44" t="str">
        <f>IF(Checklist48[[#This Row],[SGUID]]="",IF(Checklist48[[#This Row],[SSGUID]]="",IF(Checklist48[[#This Row],[PIGUID]]="","",INDEX(PIs[[Column1]:[SS]],MATCH(Checklist48[[#This Row],[PIGUID]],PIs[GUID],0),4)),INDEX(PIs[[Column1]:[Ssbody]],MATCH(Checklist48[[#This Row],[SSGUID]],PIs[SSGUID],0),19)),INDEX(PIs[[Column1]:[SS]],MATCH(Checklist48[[#This Row],[SGUID]],PIs[SGUID],0),15))</f>
        <v>Personal protective equipment (PPE) is maintained in clean conditions and stored appropriately so as not to pose any contamination risk to personal items.</v>
      </c>
      <c r="L210" s="44" t="str">
        <f>IF(Checklist48[[#This Row],[SGUID]]="",IF(Checklist48[[#This Row],[SSGUID]]="",INDEX(PIs[[Column1]:[SS]],MATCH(Checklist48[[#This Row],[PIGUID]],PIs[GUID],0),6),""),"")</f>
        <v>PPE shall be kept clean according to the type of use and degree of potential contamination and stored in a ventilated place. Protective clothing shall be laundered separately from personal clothing. Reusable gloves shall be washed before removal. Dirty and damaged PPE shall be disposed of appropriately. PPE shall be stored in a manner that prevents cross contamination with chemicals.</v>
      </c>
      <c r="M210" s="44" t="str">
        <f>IF(Checklist48[[#This Row],[SSGUID]]="",IF(Checklist48[[#This Row],[PIGUID]]="","",INDEX(PIs[[Column1]:[SS]],MATCH(Checklist48[[#This Row],[PIGUID]],PIs[GUID],0),8)),"")</f>
        <v>Major Must</v>
      </c>
      <c r="N210" s="67"/>
      <c r="O210" s="67"/>
      <c r="P210" s="67" t="str">
        <f>IF(Checklist48[[#This Row],[ifna]]="NA","",IF(Checklist48[[#This Row],[RelatedPQ]]=0,"",IF(Checklist48[[#This Row],[RelatedPQ]]="","",IF((INDEX(S2PQ_relational[],MATCH(Checklist48[[#This Row],[PIGUID&amp;NO]],S2PQ_relational[PIGUID &amp; "NO"],0),1))=Checklist48[[#This Row],[PIGUID]],"Not applicable",""))))</f>
        <v/>
      </c>
      <c r="Q210" s="44" t="str">
        <f>IF(Checklist48[[#This Row],[N/A]]="Not Applicable",INDEX(S2PQ[[Step 2 questions]:[Justification]],MATCH(Checklist48[[#This Row],[RelatedPQ]],S2PQ[S2PQGUID],0),3),"")</f>
        <v/>
      </c>
      <c r="R210" s="67"/>
      <c r="S210" s="74"/>
    </row>
    <row r="211" spans="2:19" s="43" customFormat="1" ht="50" x14ac:dyDescent="0.35">
      <c r="B211" s="44"/>
      <c r="C211" s="44"/>
      <c r="D211" s="43">
        <f>IF(Checklist48[[#This Row],[SGUID]]="",IF(Checklist48[[#This Row],[SSGUID]]="",0,1),1)</f>
        <v>0</v>
      </c>
      <c r="E211" s="44" t="s">
        <v>688</v>
      </c>
      <c r="F211" s="44" t="str">
        <f>_xlfn.IFNA(Checklist48[[#This Row],[RelatedPQ]],"NA")</f>
        <v>NA</v>
      </c>
      <c r="G211" s="44" t="e">
        <f>IF(Checklist48[[#This Row],[PIGUID]]="","",INDEX(S2PQ_relational[],MATCH(Checklist48[[#This Row],[PIGUID&amp;NO]],S2PQ_relational[PIGUID &amp; "NO"],0),2))</f>
        <v>#N/A</v>
      </c>
      <c r="H211" s="44" t="str">
        <f>Checklist48[[#This Row],[PIGUID]]&amp;"NO"</f>
        <v>62tN6wZa5pX8aFAKP7fC5rNO</v>
      </c>
      <c r="I211" s="44" t="b">
        <f>IF(Checklist48[[#This Row],[PIGUID]]="","",INDEX(PIs[NA Exempt],MATCH(Checklist48[[#This Row],[PIGUID]],PIs[GUID],0),1))</f>
        <v>0</v>
      </c>
      <c r="J211" s="44" t="str">
        <f>IF(Checklist48[[#This Row],[SGUID]]="",IF(Checklist48[[#This Row],[SSGUID]]="",IF(Checklist48[[#This Row],[PIGUID]]="","",INDEX(PIs[[Column1]:[SS]],MATCH(Checklist48[[#This Row],[PIGUID]],PIs[GUID],0),2)),INDEX(PIs[[Column1]:[SS]],MATCH(Checklist48[[#This Row],[SSGUID]],PIs[SSGUID],0),18)),INDEX(PIs[[Column1]:[SS]],MATCH(Checklist48[[#This Row],[SGUID]],PIs[SGUID],0),14))</f>
        <v>FO 12.03.03</v>
      </c>
      <c r="K211" s="44" t="str">
        <f>IF(Checklist48[[#This Row],[SGUID]]="",IF(Checklist48[[#This Row],[SSGUID]]="",IF(Checklist48[[#This Row],[PIGUID]]="","",INDEX(PIs[[Column1]:[SS]],MATCH(Checklist48[[#This Row],[PIGUID]],PIs[GUID],0),4)),INDEX(PIs[[Column1]:[Ssbody]],MATCH(Checklist48[[#This Row],[SSGUID]],PIs[SSGUID],0),19)),INDEX(PIs[[Column1]:[SS]],MATCH(Checklist48[[#This Row],[SGUID]],PIs[SGUID],0),15))</f>
        <v>Suitable changing facilities are available where necessary.</v>
      </c>
      <c r="L211" s="44" t="str">
        <f>IF(Checklist48[[#This Row],[SGUID]]="",IF(Checklist48[[#This Row],[SSGUID]]="",INDEX(PIs[[Column1]:[SS]],MATCH(Checklist48[[#This Row],[PIGUID]],PIs[GUID],0),6),""),"")</f>
        <v>The changing facilities (in line with local conditions) shall be used to change clothing and protective outer garments as required. Changing facilities may not be needed if personal protective equipment (PPE) is applied over existing clothing.</v>
      </c>
      <c r="M211" s="44" t="str">
        <f>IF(Checklist48[[#This Row],[SSGUID]]="",IF(Checklist48[[#This Row],[PIGUID]]="","",INDEX(PIs[[Column1]:[SS]],MATCH(Checklist48[[#This Row],[PIGUID]],PIs[GUID],0),8)),"")</f>
        <v>Minor Must</v>
      </c>
      <c r="N211" s="67"/>
      <c r="O211" s="67"/>
      <c r="P211" s="67" t="str">
        <f>IF(Checklist48[[#This Row],[ifna]]="NA","",IF(Checklist48[[#This Row],[RelatedPQ]]=0,"",IF(Checklist48[[#This Row],[RelatedPQ]]="","",IF((INDEX(S2PQ_relational[],MATCH(Checklist48[[#This Row],[PIGUID&amp;NO]],S2PQ_relational[PIGUID &amp; "NO"],0),1))=Checklist48[[#This Row],[PIGUID]],"Not applicable",""))))</f>
        <v/>
      </c>
      <c r="Q211" s="44" t="str">
        <f>IF(Checklist48[[#This Row],[N/A]]="Not Applicable",INDEX(S2PQ[[Step 2 questions]:[Justification]],MATCH(Checklist48[[#This Row],[RelatedPQ]],S2PQ[S2PQGUID],0),3),"")</f>
        <v/>
      </c>
      <c r="R211" s="67"/>
      <c r="S211" s="74"/>
    </row>
    <row r="212" spans="2:19" s="43" customFormat="1" ht="31.5" x14ac:dyDescent="0.35">
      <c r="B212" s="44" t="s">
        <v>614</v>
      </c>
      <c r="C212" s="44"/>
      <c r="D212" s="43">
        <f>IF(Checklist48[[#This Row],[SGUID]]="",IF(Checklist48[[#This Row],[SSGUID]]="",0,1),1)</f>
        <v>1</v>
      </c>
      <c r="E212" s="44"/>
      <c r="F212" s="44" t="str">
        <f>_xlfn.IFNA(Checklist48[[#This Row],[RelatedPQ]],"NA")</f>
        <v/>
      </c>
      <c r="G212" s="44" t="str">
        <f>IF(Checklist48[[#This Row],[PIGUID]]="","",INDEX(S2PQ_relational[],MATCH(Checklist48[[#This Row],[PIGUID&amp;NO]],S2PQ_relational[PIGUID &amp; "NO"],0),2))</f>
        <v/>
      </c>
      <c r="H212" s="44" t="str">
        <f>Checklist48[[#This Row],[PIGUID]]&amp;"NO"</f>
        <v>NO</v>
      </c>
      <c r="I212" s="44" t="str">
        <f>IF(Checklist48[[#This Row],[PIGUID]]="","",INDEX(PIs[NA Exempt],MATCH(Checklist48[[#This Row],[PIGUID]],PIs[GUID],0),1))</f>
        <v/>
      </c>
      <c r="J212" s="44" t="str">
        <f>IF(Checklist48[[#This Row],[SGUID]]="",IF(Checklist48[[#This Row],[SSGUID]]="",IF(Checklist48[[#This Row],[PIGUID]]="","",INDEX(PIs[[Column1]:[SS]],MATCH(Checklist48[[#This Row],[PIGUID]],PIs[GUID],0),2)),INDEX(PIs[[Column1]:[SS]],MATCH(Checklist48[[#This Row],[SSGUID]],PIs[SSGUID],0),18)),INDEX(PIs[[Column1]:[SS]],MATCH(Checklist48[[#This Row],[SGUID]],PIs[SGUID],0),14))</f>
        <v>FO 13 WORKERS’ WELFARE</v>
      </c>
      <c r="K21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2" s="44" t="str">
        <f>IF(Checklist48[[#This Row],[SGUID]]="",IF(Checklist48[[#This Row],[SSGUID]]="",INDEX(PIs[[Column1]:[SS]],MATCH(Checklist48[[#This Row],[PIGUID]],PIs[GUID],0),6),""),"")</f>
        <v/>
      </c>
      <c r="M212" s="44" t="str">
        <f>IF(Checklist48[[#This Row],[SSGUID]]="",IF(Checklist48[[#This Row],[PIGUID]]="","",INDEX(PIs[[Column1]:[SS]],MATCH(Checklist48[[#This Row],[PIGUID]],PIs[GUID],0),8)),"")</f>
        <v/>
      </c>
      <c r="N212" s="67"/>
      <c r="O212" s="67"/>
      <c r="P212" s="67" t="str">
        <f>IF(Checklist48[[#This Row],[ifna]]="NA","",IF(Checklist48[[#This Row],[RelatedPQ]]=0,"",IF(Checklist48[[#This Row],[RelatedPQ]]="","",IF((INDEX(S2PQ_relational[],MATCH(Checklist48[[#This Row],[PIGUID&amp;NO]],S2PQ_relational[PIGUID &amp; "NO"],0),1))=Checklist48[[#This Row],[PIGUID]],"Not applicable",""))))</f>
        <v/>
      </c>
      <c r="Q212" s="44" t="str">
        <f>IF(Checklist48[[#This Row],[N/A]]="Not Applicable",INDEX(S2PQ[[Step 2 questions]:[Justification]],MATCH(Checklist48[[#This Row],[RelatedPQ]],S2PQ[S2PQGUID],0),3),"")</f>
        <v/>
      </c>
      <c r="R212" s="67"/>
      <c r="S212" s="74"/>
    </row>
    <row r="213" spans="2:19" s="43" customFormat="1" ht="30" hidden="1" x14ac:dyDescent="0.35">
      <c r="B213" s="44"/>
      <c r="C213" s="44" t="s">
        <v>58</v>
      </c>
      <c r="D213" s="43">
        <f>IF(Checklist48[[#This Row],[SGUID]]="",IF(Checklist48[[#This Row],[SSGUID]]="",0,1),1)</f>
        <v>1</v>
      </c>
      <c r="E213" s="44"/>
      <c r="F213" s="44" t="str">
        <f>_xlfn.IFNA(Checklist48[[#This Row],[RelatedPQ]],"NA")</f>
        <v/>
      </c>
      <c r="G213" s="44" t="str">
        <f>IF(Checklist48[[#This Row],[PIGUID]]="","",INDEX(S2PQ_relational[],MATCH(Checklist48[[#This Row],[PIGUID&amp;NO]],S2PQ_relational[PIGUID &amp; "NO"],0),2))</f>
        <v/>
      </c>
      <c r="H213" s="44" t="str">
        <f>Checklist48[[#This Row],[PIGUID]]&amp;"NO"</f>
        <v>NO</v>
      </c>
      <c r="I213" s="44" t="str">
        <f>IF(Checklist48[[#This Row],[PIGUID]]="","",INDEX(PIs[NA Exempt],MATCH(Checklist48[[#This Row],[PIGUID]],PIs[GUID],0),1))</f>
        <v/>
      </c>
      <c r="J213" s="44" t="str">
        <f>IF(Checklist48[[#This Row],[SGUID]]="",IF(Checklist48[[#This Row],[SSGUID]]="",IF(Checklist48[[#This Row],[PIGUID]]="","",INDEX(PIs[[Column1]:[SS]],MATCH(Checklist48[[#This Row],[PIGUID]],PIs[GUID],0),2)),INDEX(PIs[[Column1]:[SS]],MATCH(Checklist48[[#This Row],[SSGUID]],PIs[SSGUID],0),18)),INDEX(PIs[[Column1]:[SS]],MATCH(Checklist48[[#This Row],[SGUID]],PIs[SGUID],0),14))</f>
        <v>-</v>
      </c>
      <c r="K213"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3" s="44" t="str">
        <f>IF(Checklist48[[#This Row],[SGUID]]="",IF(Checklist48[[#This Row],[SSGUID]]="",INDEX(PIs[[Column1]:[SS]],MATCH(Checklist48[[#This Row],[PIGUID]],PIs[GUID],0),6),""),"")</f>
        <v/>
      </c>
      <c r="M213" s="44" t="str">
        <f>IF(Checklist48[[#This Row],[SSGUID]]="",IF(Checklist48[[#This Row],[PIGUID]]="","",INDEX(PIs[[Column1]:[SS]],MATCH(Checklist48[[#This Row],[PIGUID]],PIs[GUID],0),8)),"")</f>
        <v/>
      </c>
      <c r="N213" s="67"/>
      <c r="O213" s="67"/>
      <c r="P213" s="67" t="str">
        <f>IF(Checklist48[[#This Row],[ifna]]="NA","",IF(Checklist48[[#This Row],[RelatedPQ]]=0,"",IF(Checklist48[[#This Row],[RelatedPQ]]="","",IF((INDEX(S2PQ_relational[],MATCH(Checklist48[[#This Row],[PIGUID&amp;NO]],S2PQ_relational[PIGUID &amp; "NO"],0),1))=Checklist48[[#This Row],[PIGUID]],"Not applicable",""))))</f>
        <v/>
      </c>
      <c r="Q213" s="44" t="str">
        <f>IF(Checklist48[[#This Row],[N/A]]="Not Applicable",INDEX(S2PQ[[Step 2 questions]:[Justification]],MATCH(Checklist48[[#This Row],[RelatedPQ]],S2PQ[S2PQGUID],0),3),"")</f>
        <v/>
      </c>
      <c r="R213" s="67"/>
      <c r="S213" s="74"/>
    </row>
    <row r="214" spans="2:19" s="43" customFormat="1" ht="61.25" customHeight="1" x14ac:dyDescent="0.35">
      <c r="B214" s="44"/>
      <c r="C214" s="44"/>
      <c r="D214" s="43">
        <f>IF(Checklist48[[#This Row],[SGUID]]="",IF(Checklist48[[#This Row],[SSGUID]]="",0,1),1)</f>
        <v>0</v>
      </c>
      <c r="E214" s="44" t="s">
        <v>615</v>
      </c>
      <c r="F214" s="44" t="str">
        <f>_xlfn.IFNA(Checklist48[[#This Row],[RelatedPQ]],"NA")</f>
        <v>NA</v>
      </c>
      <c r="G214" s="44" t="e">
        <f>IF(Checklist48[[#This Row],[PIGUID]]="","",INDEX(S2PQ_relational[],MATCH(Checklist48[[#This Row],[PIGUID&amp;NO]],S2PQ_relational[PIGUID &amp; "NO"],0),2))</f>
        <v>#N/A</v>
      </c>
      <c r="H214" s="44" t="str">
        <f>Checklist48[[#This Row],[PIGUID]]&amp;"NO"</f>
        <v>1qvNuwlZRTcvgxA0tzCxT9NO</v>
      </c>
      <c r="I214" s="44" t="b">
        <f>IF(Checklist48[[#This Row],[PIGUID]]="","",INDEX(PIs[NA Exempt],MATCH(Checklist48[[#This Row],[PIGUID]],PIs[GUID],0),1))</f>
        <v>0</v>
      </c>
      <c r="J214" s="44" t="str">
        <f>IF(Checklist48[[#This Row],[SGUID]]="",IF(Checklist48[[#This Row],[SSGUID]]="",IF(Checklist48[[#This Row],[PIGUID]]="","",INDEX(PIs[[Column1]:[SS]],MATCH(Checklist48[[#This Row],[PIGUID]],PIs[GUID],0),2)),INDEX(PIs[[Column1]:[SS]],MATCH(Checklist48[[#This Row],[SSGUID]],PIs[SSGUID],0),18)),INDEX(PIs[[Column1]:[SS]],MATCH(Checklist48[[#This Row],[SGUID]],PIs[SGUID],0),14))</f>
        <v>FO 13.01</v>
      </c>
      <c r="K214" s="44" t="str">
        <f>IF(Checklist48[[#This Row],[SGUID]]="",IF(Checklist48[[#This Row],[SSGUID]]="",IF(Checklist48[[#This Row],[PIGUID]]="","",INDEX(PIs[[Column1]:[SS]],MATCH(Checklist48[[#This Row],[PIGUID]],PIs[GUID],0),4)),INDEX(PIs[[Column1]:[Ssbody]],MATCH(Checklist48[[#This Row],[SSGUID]],PIs[SSGUID],0),19)),INDEX(PIs[[Column1]:[SS]],MATCH(Checklist48[[#This Row],[SGUID]],PIs[SGUID],0),15))</f>
        <v>A member of the management is clearly identifiable as responsible for the workers’ health, safety, and welfare.</v>
      </c>
      <c r="L214" s="44" t="str">
        <f>IF(Checklist48[[#This Row],[SGUID]]="",IF(Checklist48[[#This Row],[SSGUID]]="",INDEX(PIs[[Column1]:[SS]],MATCH(Checklist48[[#This Row],[PIGUID]],PIs[GUID],0),6),""),"")</f>
        <v>Documentation shall be available that clearly identifies and names the member of management who is responsible for ensuring compliance with and implementation of existing, current, and relevant national and local regulations on workers’ health, safety, and welfare.</v>
      </c>
      <c r="M214" s="44" t="str">
        <f>IF(Checklist48[[#This Row],[SSGUID]]="",IF(Checklist48[[#This Row],[PIGUID]]="","",INDEX(PIs[[Column1]:[SS]],MATCH(Checklist48[[#This Row],[PIGUID]],PIs[GUID],0),8)),"")</f>
        <v>Major Must</v>
      </c>
      <c r="N214" s="67"/>
      <c r="O214" s="67"/>
      <c r="P214" s="67" t="str">
        <f>IF(Checklist48[[#This Row],[ifna]]="NA","",IF(Checklist48[[#This Row],[RelatedPQ]]=0,"",IF(Checklist48[[#This Row],[RelatedPQ]]="","",IF((INDEX(S2PQ_relational[],MATCH(Checklist48[[#This Row],[PIGUID&amp;NO]],S2PQ_relational[PIGUID &amp; "NO"],0),1))=Checklist48[[#This Row],[PIGUID]],"Not applicable",""))))</f>
        <v/>
      </c>
      <c r="Q214" s="44" t="str">
        <f>IF(Checklist48[[#This Row],[N/A]]="Not Applicable",INDEX(S2PQ[[Step 2 questions]:[Justification]],MATCH(Checklist48[[#This Row],[RelatedPQ]],S2PQ[S2PQGUID],0),3),"")</f>
        <v/>
      </c>
      <c r="R214" s="67"/>
      <c r="S214" s="74"/>
    </row>
    <row r="215" spans="2:19" s="43" customFormat="1" ht="246.75" customHeight="1" x14ac:dyDescent="0.35">
      <c r="B215" s="44"/>
      <c r="C215" s="44"/>
      <c r="D215" s="43">
        <f>IF(Checklist48[[#This Row],[SGUID]]="",IF(Checklist48[[#This Row],[SSGUID]]="",0,1),1)</f>
        <v>0</v>
      </c>
      <c r="E215" s="44" t="s">
        <v>627</v>
      </c>
      <c r="F215" s="44" t="str">
        <f>_xlfn.IFNA(Checklist48[[#This Row],[RelatedPQ]],"NA")</f>
        <v>NA</v>
      </c>
      <c r="G215" s="44" t="e">
        <f>IF(Checklist48[[#This Row],[PIGUID]]="","",INDEX(S2PQ_relational[],MATCH(Checklist48[[#This Row],[PIGUID&amp;NO]],S2PQ_relational[PIGUID &amp; "NO"],0),2))</f>
        <v>#N/A</v>
      </c>
      <c r="H215" s="44" t="str">
        <f>Checklist48[[#This Row],[PIGUID]]&amp;"NO"</f>
        <v>3v8QZW9aUI3t8xNkFrrjFTNO</v>
      </c>
      <c r="I215" s="44" t="b">
        <f>IF(Checklist48[[#This Row],[PIGUID]]="","",INDEX(PIs[NA Exempt],MATCH(Checklist48[[#This Row],[PIGUID]],PIs[GUID],0),1))</f>
        <v>0</v>
      </c>
      <c r="J215" s="44" t="str">
        <f>IF(Checklist48[[#This Row],[SGUID]]="",IF(Checklist48[[#This Row],[SSGUID]]="",IF(Checklist48[[#This Row],[PIGUID]]="","",INDEX(PIs[[Column1]:[SS]],MATCH(Checklist48[[#This Row],[PIGUID]],PIs[GUID],0),2)),INDEX(PIs[[Column1]:[SS]],MATCH(Checklist48[[#This Row],[SSGUID]],PIs[SSGUID],0),18)),INDEX(PIs[[Column1]:[SS]],MATCH(Checklist48[[#This Row],[SGUID]],PIs[SGUID],0),14))</f>
        <v>FO 13.02</v>
      </c>
      <c r="K215" s="44" t="str">
        <f>IF(Checklist48[[#This Row],[SGUID]]="",IF(Checklist48[[#This Row],[SSGUID]]="",IF(Checklist48[[#This Row],[PIGUID]]="","",INDEX(PIs[[Column1]:[SS]],MATCH(Checklist48[[#This Row],[PIGUID]],PIs[GUID],0),4)),INDEX(PIs[[Column1]:[Ssbody]],MATCH(Checklist48[[#This Row],[SSGUID]],PIs[SSGUID],0),19)),INDEX(PIs[[Column1]:[SS]],MATCH(Checklist48[[#This Row],[SGUID]],PIs[SGUID],0),15))</f>
        <v>There is communication between management and workers on issues related to their health, safety, and welfare.</v>
      </c>
      <c r="L215" s="44" t="str">
        <f>IF(Checklist48[[#This Row],[SGUID]]="",IF(Checklist48[[#This Row],[SSGUID]]="",INDEX(PIs[[Column1]:[SS]],MATCH(Checklist48[[#This Row],[PIGUID]],PIs[GUID],0),6),""),"")</f>
        <v>Records shall show that communication between management and workers about health, safety, and welfare issues can take place openly (i.e., without fear of intimidation or retaliation) and at least once a year. The certification body (CB) auditor is not required to make judgments about the content, accuracy, or outcome of such communications. There shall be evidence that workers’ concerns about health, safety, and welfare are being addressed.
- It shall be emphasized to workers that, with reasonable justification, they shall remove themselves from unsafe work. The use of this right in good faith shall eliminate any retaliation or consequence to the workers.
- If accidents, near misses, or other incidents occur, they shall be reported and the cause determined and discussed with the workers.
- Management shall define corrective actions to prevent recurrence of similar incidents and clearly explain the corrective actions to the workers.
- Workers shall explain to management situations where they feel exposed to risk.
- Management shall explain procedures for eliminating or reducing risk detected by workers.</v>
      </c>
      <c r="M215" s="44" t="str">
        <f>IF(Checklist48[[#This Row],[SSGUID]]="",IF(Checklist48[[#This Row],[PIGUID]]="","",INDEX(PIs[[Column1]:[SS]],MATCH(Checklist48[[#This Row],[PIGUID]],PIs[GUID],0),8)),"")</f>
        <v>Minor Must</v>
      </c>
      <c r="N215" s="67"/>
      <c r="O215" s="67"/>
      <c r="P215" s="67" t="str">
        <f>IF(Checklist48[[#This Row],[ifna]]="NA","",IF(Checklist48[[#This Row],[RelatedPQ]]=0,"",IF(Checklist48[[#This Row],[RelatedPQ]]="","",IF((INDEX(S2PQ_relational[],MATCH(Checklist48[[#This Row],[PIGUID&amp;NO]],S2PQ_relational[PIGUID &amp; "NO"],0),1))=Checklist48[[#This Row],[PIGUID]],"Not applicable",""))))</f>
        <v/>
      </c>
      <c r="Q215" s="44" t="str">
        <f>IF(Checklist48[[#This Row],[N/A]]="Not Applicable",INDEX(S2PQ[[Step 2 questions]:[Justification]],MATCH(Checklist48[[#This Row],[RelatedPQ]],S2PQ[S2PQGUID],0),3),"")</f>
        <v/>
      </c>
      <c r="R215" s="67"/>
      <c r="S215" s="74"/>
    </row>
    <row r="216" spans="2:19" s="43" customFormat="1" ht="62.5" customHeight="1" x14ac:dyDescent="0.35">
      <c r="B216" s="44"/>
      <c r="C216" s="44"/>
      <c r="D216" s="43">
        <f>IF(Checklist48[[#This Row],[SGUID]]="",IF(Checklist48[[#This Row],[SSGUID]]="",0,1),1)</f>
        <v>0</v>
      </c>
      <c r="E216" s="44" t="s">
        <v>663</v>
      </c>
      <c r="F216" s="44" t="str">
        <f>_xlfn.IFNA(Checklist48[[#This Row],[RelatedPQ]],"NA")</f>
        <v>NA</v>
      </c>
      <c r="G216" s="44" t="e">
        <f>IF(Checklist48[[#This Row],[PIGUID]]="","",INDEX(S2PQ_relational[],MATCH(Checklist48[[#This Row],[PIGUID&amp;NO]],S2PQ_relational[PIGUID &amp; "NO"],0),2))</f>
        <v>#N/A</v>
      </c>
      <c r="H216" s="44" t="str">
        <f>Checklist48[[#This Row],[PIGUID]]&amp;"NO"</f>
        <v>6m2CM7xng3ccCVsRIIf2WfNO</v>
      </c>
      <c r="I216" s="44" t="b">
        <f>IF(Checklist48[[#This Row],[PIGUID]]="","",INDEX(PIs[NA Exempt],MATCH(Checklist48[[#This Row],[PIGUID]],PIs[GUID],0),1))</f>
        <v>0</v>
      </c>
      <c r="J216" s="44" t="str">
        <f>IF(Checklist48[[#This Row],[SGUID]]="",IF(Checklist48[[#This Row],[SSGUID]]="",IF(Checklist48[[#This Row],[PIGUID]]="","",INDEX(PIs[[Column1]:[SS]],MATCH(Checklist48[[#This Row],[PIGUID]],PIs[GUID],0),2)),INDEX(PIs[[Column1]:[SS]],MATCH(Checklist48[[#This Row],[SSGUID]],PIs[SSGUID],0),18)),INDEX(PIs[[Column1]:[SS]],MATCH(Checklist48[[#This Row],[SGUID]],PIs[SGUID],0),14))</f>
        <v>FO 13.03</v>
      </c>
      <c r="K216" s="44" t="str">
        <f>IF(Checklist48[[#This Row],[SGUID]]="",IF(Checklist48[[#This Row],[SSGUID]]="",IF(Checklist48[[#This Row],[PIGUID]]="","",INDEX(PIs[[Column1]:[SS]],MATCH(Checklist48[[#This Row],[PIGUID]],PIs[GUID],0),4)),INDEX(PIs[[Column1]:[Ssbody]],MATCH(Checklist48[[#This Row],[SSGUID]],PIs[SSGUID],0),19)),INDEX(PIs[[Column1]:[SS]],MATCH(Checklist48[[#This Row],[SGUID]],PIs[SGUID],0),15))</f>
        <v>Workers have access to clean drinking water, food storage, and areas to eat and rest.</v>
      </c>
      <c r="L216" s="44" t="str">
        <f>IF(Checklist48[[#This Row],[SGUID]]="",IF(Checklist48[[#This Row],[SSGUID]]="",INDEX(PIs[[Column1]:[SS]],MATCH(Checklist48[[#This Row],[PIGUID]],PIs[GUID],0),6),""),"")</f>
        <v>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v>
      </c>
      <c r="M216" s="44" t="str">
        <f>IF(Checklist48[[#This Row],[SSGUID]]="",IF(Checklist48[[#This Row],[PIGUID]]="","",INDEX(PIs[[Column1]:[SS]],MATCH(Checklist48[[#This Row],[PIGUID]],PIs[GUID],0),8)),"")</f>
        <v>Major Must</v>
      </c>
      <c r="N216" s="67"/>
      <c r="O216" s="67"/>
      <c r="P216" s="67" t="str">
        <f>IF(Checklist48[[#This Row],[ifna]]="NA","",IF(Checklist48[[#This Row],[RelatedPQ]]=0,"",IF(Checklist48[[#This Row],[RelatedPQ]]="","",IF((INDEX(S2PQ_relational[],MATCH(Checklist48[[#This Row],[PIGUID&amp;NO]],S2PQ_relational[PIGUID &amp; "NO"],0),1))=Checklist48[[#This Row],[PIGUID]],"Not applicable",""))))</f>
        <v/>
      </c>
      <c r="Q216" s="44" t="str">
        <f>IF(Checklist48[[#This Row],[N/A]]="Not Applicable",INDEX(S2PQ[[Step 2 questions]:[Justification]],MATCH(Checklist48[[#This Row],[RelatedPQ]],S2PQ[S2PQGUID],0),3),"")</f>
        <v/>
      </c>
      <c r="R216" s="67"/>
      <c r="S216" s="74"/>
    </row>
    <row r="217" spans="2:19" s="43" customFormat="1" ht="150" x14ac:dyDescent="0.35">
      <c r="B217" s="44"/>
      <c r="C217" s="44"/>
      <c r="D217" s="43">
        <f>IF(Checklist48[[#This Row],[SGUID]]="",IF(Checklist48[[#This Row],[SSGUID]]="",0,1),1)</f>
        <v>0</v>
      </c>
      <c r="E217" s="44" t="s">
        <v>608</v>
      </c>
      <c r="F217" s="44" t="str">
        <f>_xlfn.IFNA(Checklist48[[#This Row],[RelatedPQ]],"NA")</f>
        <v>NA</v>
      </c>
      <c r="G217" s="44" t="e">
        <f>IF(Checklist48[[#This Row],[PIGUID]]="","",INDEX(S2PQ_relational[],MATCH(Checklist48[[#This Row],[PIGUID&amp;NO]],S2PQ_relational[PIGUID &amp; "NO"],0),2))</f>
        <v>#N/A</v>
      </c>
      <c r="H217" s="44" t="str">
        <f>Checklist48[[#This Row],[PIGUID]]&amp;"NO"</f>
        <v>5PxgCdqFWPbg4qcza8rlb8NO</v>
      </c>
      <c r="I217" s="44" t="b">
        <f>IF(Checklist48[[#This Row],[PIGUID]]="","",INDEX(PIs[NA Exempt],MATCH(Checklist48[[#This Row],[PIGUID]],PIs[GUID],0),1))</f>
        <v>0</v>
      </c>
      <c r="J217" s="44" t="str">
        <f>IF(Checklist48[[#This Row],[SGUID]]="",IF(Checklist48[[#This Row],[SSGUID]]="",IF(Checklist48[[#This Row],[PIGUID]]="","",INDEX(PIs[[Column1]:[SS]],MATCH(Checklist48[[#This Row],[PIGUID]],PIs[GUID],0),2)),INDEX(PIs[[Column1]:[SS]],MATCH(Checklist48[[#This Row],[SSGUID]],PIs[SSGUID],0),18)),INDEX(PIs[[Column1]:[SS]],MATCH(Checklist48[[#This Row],[SGUID]],PIs[SGUID],0),14))</f>
        <v>FO 13.04</v>
      </c>
      <c r="K217" s="44" t="str">
        <f>IF(Checklist48[[#This Row],[SGUID]]="",IF(Checklist48[[#This Row],[SSGUID]]="",IF(Checklist48[[#This Row],[PIGUID]]="","",INDEX(PIs[[Column1]:[SS]],MATCH(Checklist48[[#This Row],[PIGUID]],PIs[GUID],0),4)),INDEX(PIs[[Column1]:[Ssbody]],MATCH(Checklist48[[#This Row],[SSGUID]],PIs[SSGUID],0),19)),INDEX(PIs[[Column1]:[SS]],MATCH(Checklist48[[#This Row],[SGUID]],PIs[SGUID],0),15))</f>
        <v>On-site living quarters are compliant with applicable local regulations, habitable, and equipped with basic services and facilities.</v>
      </c>
      <c r="L217" s="44" t="str">
        <f>IF(Checklist48[[#This Row],[SGUID]]="",IF(Checklist48[[#This Row],[SSGUID]]="",INDEX(PIs[[Column1]:[SS]],MATCH(Checklist48[[#This Row],[PIGUID]],PIs[GUID],0),6),""),"")</f>
        <v>The on-site living quarters for the workers shall be habitable and have a sound roof, windows and doors, hygiene and safe food preparation areas, and the basic services of drinking water, toilets, and drains. At a minimum, the quarters shall comply with the local health and safety regulations.
Living quarters shall be away from any chemical hazards (including fire hazards, inflammable substances or hazards, etc.), biological hazards (mold, sewage, etc.), and physical hazards (noise, radiation, poor ventilation, extreme temperatures, etc.) identified in the risk assessment.
If there are no drains, septic pits may be acceptable if compliant with prevailing regulations.</v>
      </c>
      <c r="M217" s="44" t="str">
        <f>IF(Checklist48[[#This Row],[SSGUID]]="",IF(Checklist48[[#This Row],[PIGUID]]="","",INDEX(PIs[[Column1]:[SS]],MATCH(Checklist48[[#This Row],[PIGUID]],PIs[GUID],0),8)),"")</f>
        <v>Major Must</v>
      </c>
      <c r="N217" s="67"/>
      <c r="O217" s="67"/>
      <c r="P217" s="67" t="str">
        <f>IF(Checklist48[[#This Row],[ifna]]="NA","",IF(Checklist48[[#This Row],[RelatedPQ]]=0,"",IF(Checklist48[[#This Row],[RelatedPQ]]="","",IF((INDEX(S2PQ_relational[],MATCH(Checklist48[[#This Row],[PIGUID&amp;NO]],S2PQ_relational[PIGUID &amp; "NO"],0),1))=Checklist48[[#This Row],[PIGUID]],"Not applicable",""))))</f>
        <v/>
      </c>
      <c r="Q217" s="44" t="str">
        <f>IF(Checklist48[[#This Row],[N/A]]="Not Applicable",INDEX(S2PQ[[Step 2 questions]:[Justification]],MATCH(Checklist48[[#This Row],[RelatedPQ]],S2PQ[S2PQGUID],0),3),"")</f>
        <v/>
      </c>
      <c r="R217" s="67"/>
      <c r="S217" s="74"/>
    </row>
    <row r="218" spans="2:19" s="43" customFormat="1" ht="30" x14ac:dyDescent="0.35">
      <c r="B218" s="44"/>
      <c r="C218" s="44"/>
      <c r="D218" s="43">
        <f>IF(Checklist48[[#This Row],[SGUID]]="",IF(Checklist48[[#This Row],[SSGUID]]="",0,1),1)</f>
        <v>0</v>
      </c>
      <c r="E218" s="44" t="s">
        <v>633</v>
      </c>
      <c r="F218" s="44" t="str">
        <f>_xlfn.IFNA(Checklist48[[#This Row],[RelatedPQ]],"NA")</f>
        <v>NA</v>
      </c>
      <c r="G218" s="44" t="e">
        <f>IF(Checklist48[[#This Row],[PIGUID]]="","",INDEX(S2PQ_relational[],MATCH(Checklist48[[#This Row],[PIGUID&amp;NO]],S2PQ_relational[PIGUID &amp; "NO"],0),2))</f>
        <v>#N/A</v>
      </c>
      <c r="H218" s="44" t="str">
        <f>Checklist48[[#This Row],[PIGUID]]&amp;"NO"</f>
        <v>5VXPqUtRdc5EWtag7SynfNNO</v>
      </c>
      <c r="I218" s="44" t="b">
        <f>IF(Checklist48[[#This Row],[PIGUID]]="","",INDEX(PIs[NA Exempt],MATCH(Checklist48[[#This Row],[PIGUID]],PIs[GUID],0),1))</f>
        <v>0</v>
      </c>
      <c r="J218" s="44" t="str">
        <f>IF(Checklist48[[#This Row],[SGUID]]="",IF(Checklist48[[#This Row],[SSGUID]]="",IF(Checklist48[[#This Row],[PIGUID]]="","",INDEX(PIs[[Column1]:[SS]],MATCH(Checklist48[[#This Row],[PIGUID]],PIs[GUID],0),2)),INDEX(PIs[[Column1]:[SS]],MATCH(Checklist48[[#This Row],[SSGUID]],PIs[SSGUID],0),18)),INDEX(PIs[[Column1]:[SS]],MATCH(Checklist48[[#This Row],[SGUID]],PIs[SGUID],0),14))</f>
        <v>FO 13.05</v>
      </c>
      <c r="K218" s="44" t="str">
        <f>IF(Checklist48[[#This Row],[SGUID]]="",IF(Checklist48[[#This Row],[SSGUID]]="",IF(Checklist48[[#This Row],[PIGUID]]="","",INDEX(PIs[[Column1]:[SS]],MATCH(Checklist48[[#This Row],[PIGUID]],PIs[GUID],0),4)),INDEX(PIs[[Column1]:[Ssbody]],MATCH(Checklist48[[#This Row],[SSGUID]],PIs[SSGUID],0),19)),INDEX(PIs[[Column1]:[SS]],MATCH(Checklist48[[#This Row],[SGUID]],PIs[SGUID],0),15))</f>
        <v>Transportation provided to workers is safe.</v>
      </c>
      <c r="L218" s="44" t="str">
        <f>IF(Checklist48[[#This Row],[SGUID]]="",IF(Checklist48[[#This Row],[SSGUID]]="",INDEX(PIs[[Column1]:[SS]],MATCH(Checklist48[[#This Row],[PIGUID]],PIs[GUID],0),6),""),"")</f>
        <v>Transportation shall be safe for workers and take into account applicable safety requirements and regulations.</v>
      </c>
      <c r="M218" s="44" t="str">
        <f>IF(Checklist48[[#This Row],[SSGUID]]="",IF(Checklist48[[#This Row],[PIGUID]]="","",INDEX(PIs[[Column1]:[SS]],MATCH(Checklist48[[#This Row],[PIGUID]],PIs[GUID],0),8)),"")</f>
        <v>Minor Must</v>
      </c>
      <c r="N218" s="67"/>
      <c r="O218" s="67"/>
      <c r="P218" s="67" t="str">
        <f>IF(Checklist48[[#This Row],[ifna]]="NA","",IF(Checklist48[[#This Row],[RelatedPQ]]=0,"",IF(Checklist48[[#This Row],[RelatedPQ]]="","",IF((INDEX(S2PQ_relational[],MATCH(Checklist48[[#This Row],[PIGUID&amp;NO]],S2PQ_relational[PIGUID &amp; "NO"],0),1))=Checklist48[[#This Row],[PIGUID]],"Not applicable",""))))</f>
        <v/>
      </c>
      <c r="Q218" s="44" t="str">
        <f>IF(Checklist48[[#This Row],[N/A]]="Not Applicable",INDEX(S2PQ[[Step 2 questions]:[Justification]],MATCH(Checklist48[[#This Row],[RelatedPQ]],S2PQ[S2PQGUID],0),3),"")</f>
        <v/>
      </c>
      <c r="R218" s="67"/>
      <c r="S218" s="74"/>
    </row>
    <row r="219" spans="2:19" s="43" customFormat="1" ht="100" x14ac:dyDescent="0.35">
      <c r="B219" s="44"/>
      <c r="C219" s="44"/>
      <c r="D219" s="43">
        <f>IF(Checklist48[[#This Row],[SGUID]]="",IF(Checklist48[[#This Row],[SSGUID]]="",0,1),1)</f>
        <v>0</v>
      </c>
      <c r="E219" s="44" t="s">
        <v>782</v>
      </c>
      <c r="F219" s="44" t="str">
        <f>_xlfn.IFNA(Checklist48[[#This Row],[RelatedPQ]],"NA")</f>
        <v>NA</v>
      </c>
      <c r="G219" s="44" t="e">
        <f>IF(Checklist48[[#This Row],[PIGUID]]="","",INDEX(S2PQ_relational[],MATCH(Checklist48[[#This Row],[PIGUID&amp;NO]],S2PQ_relational[PIGUID &amp; "NO"],0),2))</f>
        <v>#N/A</v>
      </c>
      <c r="H219" s="44" t="str">
        <f>Checklist48[[#This Row],[PIGUID]]&amp;"NO"</f>
        <v>1H3e5KHzGFy38mmKqXhq4WNO</v>
      </c>
      <c r="I219" s="44" t="b">
        <f>IF(Checklist48[[#This Row],[PIGUID]]="","",INDEX(PIs[NA Exempt],MATCH(Checklist48[[#This Row],[PIGUID]],PIs[GUID],0),1))</f>
        <v>0</v>
      </c>
      <c r="J219" s="44" t="str">
        <f>IF(Checklist48[[#This Row],[SGUID]]="",IF(Checklist48[[#This Row],[SSGUID]]="",IF(Checklist48[[#This Row],[PIGUID]]="","",INDEX(PIs[[Column1]:[SS]],MATCH(Checklist48[[#This Row],[PIGUID]],PIs[GUID],0),2)),INDEX(PIs[[Column1]:[SS]],MATCH(Checklist48[[#This Row],[SSGUID]],PIs[SSGUID],0),18)),INDEX(PIs[[Column1]:[SS]],MATCH(Checklist48[[#This Row],[SGUID]],PIs[SGUID],0),14))</f>
        <v>FO 13.06</v>
      </c>
      <c r="K21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provides workers access to clean toilets and handwashing facilities in the vicinity of their work.</v>
      </c>
      <c r="L219" s="44" t="str">
        <f>IF(Checklist48[[#This Row],[SGUID]]="",IF(Checklist48[[#This Row],[SSGUID]]="",INDEX(PIs[[Column1]:[SS]],MATCH(Checklist48[[#This Row],[PIGUID]],PIs[GUID],0),6),""),"")</f>
        <v>Field sanitation units shall be designed, constructed, and located so as to allow direct accessibility for servicing. Fixed or mobile toilets (including pit latrines) shall be constructed of materials that are easy to clean and be in a hygienic state. Toilets shall be located in reasonable proximity (i.e., no more than 500m or 7 minutes) to the place of work. If there are no or insufficient toilets in reasonable proximity to the place of work, the producer has failed this principle and the respective criteria. Toilets shall be appropriately maintained and stocked.</v>
      </c>
      <c r="M219" s="44" t="str">
        <f>IF(Checklist48[[#This Row],[SSGUID]]="",IF(Checklist48[[#This Row],[PIGUID]]="","",INDEX(PIs[[Column1]:[SS]],MATCH(Checklist48[[#This Row],[PIGUID]],PIs[GUID],0),8)),"")</f>
        <v>Minor Must</v>
      </c>
      <c r="N219" s="67"/>
      <c r="O219" s="67"/>
      <c r="P219" s="67" t="str">
        <f>IF(Checklist48[[#This Row],[ifna]]="NA","",IF(Checklist48[[#This Row],[RelatedPQ]]=0,"",IF(Checklist48[[#This Row],[RelatedPQ]]="","",IF((INDEX(S2PQ_relational[],MATCH(Checklist48[[#This Row],[PIGUID&amp;NO]],S2PQ_relational[PIGUID &amp; "NO"],0),1))=Checklist48[[#This Row],[PIGUID]],"Not applicable",""))))</f>
        <v/>
      </c>
      <c r="Q219" s="44" t="str">
        <f>IF(Checklist48[[#This Row],[N/A]]="Not Applicable",INDEX(S2PQ[[Step 2 questions]:[Justification]],MATCH(Checklist48[[#This Row],[RelatedPQ]],S2PQ[S2PQGUID],0),3),"")</f>
        <v/>
      </c>
      <c r="R219" s="67"/>
      <c r="S219" s="74"/>
    </row>
  </sheetData>
  <sheetProtection algorithmName="SHA-512" hashValue="avkbOug+cAitnUZuuZkk5G3RVbvKgGIFY/jsUxBFa8xTZSW3e1YQgXbbr2PvgQY44uEZPQqQoytCaZl/yHVwjw==" saltValue="4LaW4yjcHqlXERKKivbAuA==" spinCount="100000" sheet="1" formatCells="0" formatColumns="0" formatRows="0" insertColumns="0" insertRows="0" insertHyperlinks="0" sort="0" autoFilter="0" pivotTables="0"/>
  <phoneticPr fontId="1" type="noConversion"/>
  <conditionalFormatting sqref="J2:J219">
    <cfRule type="expression" dxfId="2" priority="1">
      <formula>B2&lt;&gt;""</formula>
    </cfRule>
  </conditionalFormatting>
  <conditionalFormatting sqref="J1:O219">
    <cfRule type="expression" dxfId="1" priority="9">
      <formula>$P1="Not Applicable"</formula>
    </cfRule>
  </conditionalFormatting>
  <conditionalFormatting sqref="K2:K219">
    <cfRule type="expression" dxfId="0" priority="2">
      <formula>$D2=1</formula>
    </cfRule>
  </conditionalFormatting>
  <dataValidations count="1">
    <dataValidation type="list" allowBlank="1" showDropDown="1" showInputMessage="1" showErrorMessage="1" sqref="N2:O219"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&amp;L&amp;"Arial,Regular"&amp;8Code ref.: IFA Smart checklist for FO; v6.0_Sep22; English version
&amp;A
Page &amp;P of &amp;N&amp;R&amp;"Arial,Regular"&amp;8© GLOBALG.A.P. c/o FoodPLUS GmbH
Spichernstr. 55, 50672 Cologne, Germany 
&amp;K00A039www.globalgap.org</oddFooter>
  </headerFooter>
  <rowBreaks count="22" manualBreakCount="22">
    <brk id="6" max="16383" man="1"/>
    <brk id="8" max="16383" man="1"/>
    <brk id="18" max="16383" man="1"/>
    <brk id="33" max="16383" man="1"/>
    <brk id="37" max="16383" man="1"/>
    <brk id="39" max="16383" man="1"/>
    <brk id="46" max="16383" man="1"/>
    <brk id="49" max="16383" man="1"/>
    <brk id="55" max="16383" man="1"/>
    <brk id="57" max="16383" man="1"/>
    <brk id="63" max="16383" man="1"/>
    <brk id="72" max="16383" man="1"/>
    <brk id="88" max="16383" man="1"/>
    <brk id="92" max="16383" man="1"/>
    <brk id="102" max="16383" man="1"/>
    <brk id="106" max="16383" man="1"/>
    <brk id="117" max="16383" man="1"/>
    <brk id="122" max="16383" man="1"/>
    <brk id="130" max="16383" man="1"/>
    <brk id="154" max="16383" man="1"/>
    <brk id="189" max="16383" man="1"/>
    <brk id="195" max="16383" man="1"/>
  </rowBreaks>
  <ignoredErrors>
    <ignoredError sqref="M2:M3 M5:M219" unlockedFormula="1"/>
  </ignoredError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21" ma:contentTypeDescription="Create a new document." ma:contentTypeScope="" ma:versionID="2f1f85730f7951504eb90c2d001dcb52">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2a919706f8e40cbb60327cfad331ae29"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element ref="ns2:Buchungs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Buchungsnummer" ma:index="26" nillable="true" ma:displayName="Buchungsnummer" ma:format="Dropdown" ma:internalName="Buchungsnumm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lcf76f155ced4ddcb4097134ff3c332f xmlns="3fcbf3cb-b373-44a0-966d-dc1ff9089511">
      <Terms xmlns="http://schemas.microsoft.com/office/infopath/2007/PartnerControls"/>
    </lcf76f155ced4ddcb4097134ff3c332f>
    <TaxCatchAll xmlns="50795b52-d884-4f3c-a547-4763e70ede17" xsi:nil="true"/>
    <Buchungsnummer xmlns="3fcbf3cb-b373-44a0-966d-dc1ff90895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00F948-0F5D-4064-A236-8B73FC6AFD24}"/>
</file>

<file path=customXml/itemProps2.xml><?xml version="1.0" encoding="utf-8"?>
<ds:datastoreItem xmlns:ds="http://schemas.openxmlformats.org/officeDocument/2006/customXml" ds:itemID="{7E71AE48-E17D-4995-80D0-15A9D4B40A53}">
  <ds:schemaRefs>
    <ds:schemaRef ds:uri="http://schemas.microsoft.com/office/2006/metadata/properties"/>
    <ds:schemaRef ds:uri="http://schemas.microsoft.com/office/infopath/2007/PartnerControls"/>
    <ds:schemaRef ds:uri="50795b52-d884-4f3c-a547-4763e70ede17"/>
    <ds:schemaRef ds:uri="3fcbf3cb-b373-44a0-966d-dc1ff9089511"/>
  </ds:schemaRefs>
</ds:datastoreItem>
</file>

<file path=customXml/itemProps3.xml><?xml version="1.0" encoding="utf-8"?>
<ds:datastoreItem xmlns:ds="http://schemas.openxmlformats.org/officeDocument/2006/customXml" ds:itemID="{C11F379C-D7A0-41A0-9DF2-4444DC9DA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Steps</vt:lpstr>
      <vt:lpstr>PI</vt:lpstr>
      <vt:lpstr>S</vt:lpstr>
      <vt:lpstr>PQ</vt:lpstr>
      <vt:lpstr>Static ID Table</vt:lpstr>
      <vt:lpstr>Cover</vt:lpstr>
      <vt:lpstr>Instructions</vt:lpstr>
      <vt:lpstr>Audit notes</vt:lpstr>
      <vt:lpstr>P&amp;Cs</vt:lpstr>
      <vt:lpstr>'P&amp;Cs'!Print_Titles</vt:lpstr>
      <vt:lpstr>'Audit notes'!Text5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Marlene Verderosa Assmann</cp:lastModifiedBy>
  <cp:revision/>
  <cp:lastPrinted>2024-03-22T09:28:08Z</cp:lastPrinted>
  <dcterms:created xsi:type="dcterms:W3CDTF">2022-02-15T08:58:08Z</dcterms:created>
  <dcterms:modified xsi:type="dcterms:W3CDTF">2024-03-22T09:30:55Z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